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codeName="ThisWorkbook"/>
  <mc:AlternateContent xmlns:mc="http://schemas.openxmlformats.org/markup-compatibility/2006">
    <mc:Choice Requires="x15">
      <x15ac:absPath xmlns:x15ac="http://schemas.microsoft.com/office/spreadsheetml/2010/11/ac" url="G:\"/>
    </mc:Choice>
  </mc:AlternateContent>
  <xr:revisionPtr revIDLastSave="0" documentId="13_ncr:1_{C883118E-72BD-4FC7-8DED-2FC9373F96A5}" xr6:coauthVersionLast="47" xr6:coauthVersionMax="47" xr10:uidLastSave="{00000000-0000-0000-0000-000000000000}"/>
  <bookViews>
    <workbookView xWindow="9870" yWindow="2280" windowWidth="22500" windowHeight="17385" xr2:uid="{00000000-000D-0000-FFFF-FFFF00000000}"/>
  </bookViews>
  <sheets>
    <sheet name="CONTENTS" sheetId="1" r:id="rId1"/>
    <sheet name="A-MACH-B-AC" sheetId="2" r:id="rId2"/>
    <sheet name="A-MACH-B-AC DESC" sheetId="3" r:id="rId3"/>
    <sheet name="A-MACH-B-DC" sheetId="5" r:id="rId4"/>
    <sheet name="A-MACH-B-EV" sheetId="12" r:id="rId5"/>
    <sheet name="AMACH-AG" sheetId="9" r:id="rId6"/>
    <sheet name="A-MACH-FS" sheetId="13" r:id="rId7"/>
    <sheet name="TOOLS - GEAR CALCULATOR" sheetId="4" r:id="rId8"/>
    <sheet name="TOOLS - ENERGY CALCULATOR" sheetId="6" r:id="rId9"/>
  </sheets>
  <definedNames>
    <definedName name="GEARRATIO">#REF!</definedName>
    <definedName name="TEETHLARGE">#REF!</definedName>
    <definedName name="TEETHSMALL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48" i="6" l="1"/>
  <c r="C52" i="6" s="1"/>
  <c r="C46" i="6"/>
  <c r="C34" i="6"/>
  <c r="C39" i="6" s="1"/>
  <c r="C15" i="6"/>
  <c r="C20" i="6" s="1"/>
  <c r="D24" i="6" s="1"/>
  <c r="C14" i="6"/>
  <c r="C19" i="6" s="1"/>
  <c r="C24" i="6" s="1"/>
  <c r="C25" i="6" s="1"/>
  <c r="C26" i="6" s="1"/>
  <c r="C27" i="6" s="1"/>
  <c r="C10" i="6"/>
  <c r="P21" i="5"/>
  <c r="P24" i="5" s="1"/>
  <c r="P18" i="5"/>
  <c r="O18" i="5"/>
  <c r="O19" i="5" s="1"/>
  <c r="O21" i="5" s="1"/>
  <c r="O22" i="5" s="1"/>
  <c r="O24" i="5" s="1"/>
  <c r="O16" i="5"/>
  <c r="P10" i="5"/>
  <c r="I8" i="5"/>
  <c r="I12" i="5" s="1"/>
  <c r="I7" i="5"/>
  <c r="I11" i="5" s="1"/>
  <c r="I13" i="5" s="1"/>
  <c r="P4" i="5"/>
  <c r="T4" i="5" s="1"/>
  <c r="J31" i="4"/>
  <c r="J24" i="4"/>
  <c r="J14" i="4"/>
  <c r="G11" i="4"/>
  <c r="D10" i="4"/>
  <c r="D13" i="4" s="1"/>
  <c r="D16" i="4" s="1"/>
  <c r="D19" i="4" s="1"/>
  <c r="D22" i="4" s="1"/>
  <c r="D25" i="4" s="1"/>
  <c r="D28" i="4" s="1"/>
  <c r="D31" i="4" s="1"/>
  <c r="F7" i="4"/>
  <c r="J8" i="4"/>
  <c r="D46" i="2"/>
  <c r="D44" i="2"/>
  <c r="D45" i="2" s="1"/>
  <c r="D25" i="6" l="1"/>
  <c r="D26" i="6" s="1"/>
  <c r="D27" i="6" s="1"/>
  <c r="D44" i="6" s="1"/>
  <c r="D46" i="6" s="1"/>
  <c r="C16" i="6"/>
  <c r="C21" i="6" s="1"/>
  <c r="E24" i="6" s="1"/>
  <c r="D48" i="6" l="1"/>
  <c r="D52" i="6" s="1"/>
  <c r="E46" i="6"/>
  <c r="E48" i="6" s="1"/>
  <c r="E52" i="6" s="1"/>
  <c r="D34" i="6"/>
  <c r="E25" i="6"/>
  <c r="E26" i="6" s="1"/>
  <c r="E27" i="6" s="1"/>
  <c r="E44" i="6" s="1"/>
  <c r="E32" i="6"/>
  <c r="D32" i="6"/>
  <c r="D39" i="6" l="1"/>
  <c r="E34" i="6"/>
  <c r="C57" i="6" l="1"/>
  <c r="C58" i="6" s="1"/>
  <c r="E39" i="6"/>
</calcChain>
</file>

<file path=xl/sharedStrings.xml><?xml version="1.0" encoding="utf-8"?>
<sst xmlns="http://schemas.openxmlformats.org/spreadsheetml/2006/main" count="529" uniqueCount="427">
  <si>
    <t>DESIGN</t>
  </si>
  <si>
    <t>DESCRIPTION</t>
  </si>
  <si>
    <t>ENERGY GENERATOR FOR EV</t>
  </si>
  <si>
    <t>A-MACH-V</t>
  </si>
  <si>
    <t>A-MACH-FS</t>
  </si>
  <si>
    <t>FLYING SAUCER</t>
  </si>
  <si>
    <t>A-MACH-B-AC</t>
  </si>
  <si>
    <t>A-MACH-B-DC</t>
  </si>
  <si>
    <t>ALIEN MACHINES</t>
  </si>
  <si>
    <t>AMAC-B - CONTINUOUS ENERGY GENERATION MACHINE</t>
  </si>
  <si>
    <t>480W IN</t>
  </si>
  <si>
    <t>19.2A IN</t>
  </si>
  <si>
    <t>MODEL B - 600W FUEL-LESS, ZERO CARBON MACHINE WITH EASY BATTERY START</t>
  </si>
  <si>
    <t>24V TO 11.5V BUCK CONVERTER</t>
  </si>
  <si>
    <t>30A</t>
  </si>
  <si>
    <t>IN LINE FUSE</t>
  </si>
  <si>
    <t>WATT METER</t>
  </si>
  <si>
    <t>5 Wires, 80:20 Split</t>
  </si>
  <si>
    <t>POWER DISTRIBUTION BLOCK +</t>
  </si>
  <si>
    <t>480W OUT</t>
  </si>
  <si>
    <t>POWER DISTRIBUTION BLOCK -</t>
  </si>
  <si>
    <t>13A OUT</t>
  </si>
  <si>
    <t>Excluding Efficiency Losses through Bridge Rectifier</t>
  </si>
  <si>
    <t>120V AC INVERTER - 600W</t>
  </si>
  <si>
    <t>600W 24V 25A AC GENERATOR</t>
  </si>
  <si>
    <t>and Buck Conversion</t>
  </si>
  <si>
    <t>BRIDGE RECTIFIER</t>
  </si>
  <si>
    <t>120W IN</t>
  </si>
  <si>
    <t>APPLIANCE LOAD (NOT PART OF DESIGN) - USER CHOICE</t>
  </si>
  <si>
    <t>ENERGY EFFICIENCY RATIO</t>
  </si>
  <si>
    <t>4.8A IN</t>
  </si>
  <si>
    <t>24V-!2V</t>
  </si>
  <si>
    <t>24V TO 12V BUCK CONVERTER</t>
  </si>
  <si>
    <t>120W OUT</t>
  </si>
  <si>
    <t>SOLAR CONTROLLER</t>
  </si>
  <si>
    <t>4.8A OUT</t>
  </si>
  <si>
    <t>Ex Efficiency</t>
  </si>
  <si>
    <t>SYSTEM START</t>
  </si>
  <si>
    <t>Losses</t>
  </si>
  <si>
    <t>ARDUINO CONTROLLED LOOP</t>
  </si>
  <si>
    <t>PUSH BUTTON TURNS ON ARDUINO RELAY</t>
  </si>
  <si>
    <t>MOTOR SPECS:</t>
  </si>
  <si>
    <t>RELAY ON FOR 10 SECONDS TO POWER CAPACITOR</t>
  </si>
  <si>
    <t>LOAD SPEED</t>
  </si>
  <si>
    <t>66RPM</t>
  </si>
  <si>
    <t>MAX</t>
  </si>
  <si>
    <t>RELAY SWITCHED OFF</t>
  </si>
  <si>
    <t>TORQUE</t>
  </si>
  <si>
    <t>2.34 KGF.CM</t>
  </si>
  <si>
    <t>0 OHM RESISTOR IN-LINE</t>
  </si>
  <si>
    <t>12v 7AH BATTERY</t>
  </si>
  <si>
    <t>PUSH BUTTON STATE OFF</t>
  </si>
  <si>
    <t>LOAD CURRENT</t>
  </si>
  <si>
    <t>0.6A</t>
  </si>
  <si>
    <t>STALL CURRENT</t>
  </si>
  <si>
    <t>1.65A</t>
  </si>
  <si>
    <t>POWER</t>
  </si>
  <si>
    <t>10W</t>
  </si>
  <si>
    <t>15A</t>
  </si>
  <si>
    <t>FOR INITIAL</t>
  </si>
  <si>
    <t xml:space="preserve"> MECHANICAL ADVANTAGE GEAR SET</t>
  </si>
  <si>
    <t>12V GEARED HIGH TORQUE MOTOR 19RPM</t>
  </si>
  <si>
    <t>12V SPEED CONTROLLER</t>
  </si>
  <si>
    <t>CAPACITOR 1 FARAD</t>
  </si>
  <si>
    <t>109W IN</t>
  </si>
  <si>
    <t>SYSTEM</t>
  </si>
  <si>
    <t>ARDUINO UNO</t>
  </si>
  <si>
    <t>Push Button</t>
  </si>
  <si>
    <t>9.11A IN</t>
  </si>
  <si>
    <t>CRANK</t>
  </si>
  <si>
    <t>Relay</t>
  </si>
  <si>
    <t>RELAY 5V SWITCH NORMALLY CLOSED</t>
  </si>
  <si>
    <t>GEARS</t>
  </si>
  <si>
    <t>G1</t>
  </si>
  <si>
    <t>64 Teeth Pulley Wheel - connecting belt - Counterclockwise rotation</t>
  </si>
  <si>
    <t>JOINED</t>
  </si>
  <si>
    <t>G2</t>
  </si>
  <si>
    <t>32 Teeh Pulley Wheel - connecting belt - Counterclockwise rotation</t>
  </si>
  <si>
    <t>G3</t>
  </si>
  <si>
    <t>192 Teeth Gear Fixed to 32 Teeth Pulley (Driving Gear) - Counterclockwise rotation</t>
  </si>
  <si>
    <t>G4</t>
  </si>
  <si>
    <t>13 Teeth Gear fixed to Generator Spindle - Clockwise Rotation</t>
  </si>
  <si>
    <t>FARAD 1 to 9</t>
  </si>
  <si>
    <t>Rotation G1</t>
  </si>
  <si>
    <t>RPM</t>
  </si>
  <si>
    <t>LOW SPEED HIGH TORQUE</t>
  </si>
  <si>
    <t>Dependent on generator choice</t>
  </si>
  <si>
    <t>Rotation G2</t>
  </si>
  <si>
    <t>A larger Farad Capacitor will use less cycles for charge and discharge</t>
  </si>
  <si>
    <t>Rotation G3</t>
  </si>
  <si>
    <t>Rotation G4</t>
  </si>
  <si>
    <t xml:space="preserve">Gear Ratio </t>
  </si>
  <si>
    <t>Generator Speed</t>
  </si>
  <si>
    <t>RPM MAX LOAD</t>
  </si>
  <si>
    <t>ORIGINAL CUBE DESIGN - 600W - AC OUTPUT</t>
  </si>
  <si>
    <t>DESCRIPTION TO ACCOMPANY THE CIRCUIT DESIGN PLAN</t>
  </si>
  <si>
    <t>The AMAC-B is a continuous energy generator consisting of several off the shelf electronic parts that are arranged in a particular sequence</t>
  </si>
  <si>
    <t>to allow the principal AC 600W 24V 25A Generator to use a portion of the energy it creates to power itself in a cycle.</t>
  </si>
  <si>
    <t>The law of energy conservation states that energy can neither be created or destroyed, only transferred from one form to another.</t>
  </si>
  <si>
    <t>Conventional wisdom also states that a machine cannot run itself or run without a power source.</t>
  </si>
  <si>
    <t>This machine violates neither of these principles.</t>
  </si>
  <si>
    <t>The design plan lists every connection with red and black wires as positive and negative and a green wire as mechanical energy transfer</t>
  </si>
  <si>
    <t>The process is as follows:</t>
  </si>
  <si>
    <t>A 12V battery, connected to a solar charge controller is controlled by an Arduino Uno Board containing a push button on off switch and a 5V relay</t>
  </si>
  <si>
    <t>When the button is pressed, Arduino code is run to supply a 1 Farad (can be upto 9 farad depending on the generator used and its torque requirements)</t>
  </si>
  <si>
    <t>The power supplied is for 10 seconds which exceeds the time needed to fully charge the capacitor as 0 ohm resistor in line is used.</t>
  </si>
  <si>
    <t>The capacitor is connected to a 12V speed controller which has a manual dial set for the required RPM being 19RPM for the DC Torque Motor</t>
  </si>
  <si>
    <t>When the torque motor is turned on it operates a mechanical advantage high torque gear set with the sequence of 64 Teeth belt driving gear to a 32 Teeth driven gear</t>
  </si>
  <si>
    <t>The 32 Teeth gear is fixed to a 192 Teeth Mechanical 48 pitch gear that then turns at 19RPM itself, these 3 gears rotate counter clockwise.</t>
  </si>
  <si>
    <t>A Final driven gear of 13 Teeth is turned by the 192 Teeth gear to produce 561RPM in a clockwise rotation</t>
  </si>
  <si>
    <t>This driven gear is fixed to the 600WATT,  24VOLT, 25AMP AC Generator whose max load output for 600Watts is 557RPM</t>
  </si>
  <si>
    <t>The AC Energy is passed through an 3 phase AC-DC Bridge Rectifier to pass Positive and Negative energy at 24V to 4 power distribution blocks.</t>
  </si>
  <si>
    <t>Each block is positive and negative.</t>
  </si>
  <si>
    <t xml:space="preserve">6 Wires are connected to these blocks, 5 being diverted after joining as a single wire for both positive and negative to a 24V to 13V Buck Converter </t>
  </si>
  <si>
    <t>After the buck converter the energy is passed through an in line fuse and finally a watt meter before connecting to a 600W DC to AC Inverter</t>
  </si>
  <si>
    <t>This Inverter is then used by the user to plug in any appliance that uses 480 Watts of less.</t>
  </si>
  <si>
    <t>This is the first stage</t>
  </si>
  <si>
    <t>The Second stage, the 6th wire is split into 3 wires, 1 going to a 24V to 12V Buck Converter, the onto a 0 ohm resistor and in line fuse back to the 1 Farad Capacitor</t>
  </si>
  <si>
    <t>Another wire goes to the Solar Charge Controller to recharge the battery and also to power the relay switch which supplies power from the battery for an initial charge</t>
  </si>
  <si>
    <t>The third wire goes to the Arduino Controller to control the relay for an initial start</t>
  </si>
  <si>
    <t>Since the Farad still has power within it because the Torque motor only requires 80 watts it is a simple process to keep it topped up to capacity</t>
  </si>
  <si>
    <t>Because it is always with energy as the generator is now turning continuously we have an energy loop that will not switch off</t>
  </si>
  <si>
    <t>The unique feature of this system is the key Capacitor pre-prime that allows this loop to continue, without any need for fuel and zero carbon in the process.</t>
  </si>
  <si>
    <t>This design is intended to be used for the following future builds (Suggested)</t>
  </si>
  <si>
    <t>Unlimited Electric Vehicle (EV) miles without the need to have lithium battery banks or power points, since each wheel motor could have an AMAC-B</t>
  </si>
  <si>
    <t>Home Power scaled up system, always on, never subject to power outages on the grid, could also supply excess back to the grid</t>
  </si>
  <si>
    <t>Power Station Scale Up - No need for wind or solar farms, AMAC-B units could be stacked withing warehouses or a large scale AMAC-B created</t>
  </si>
  <si>
    <t>Miniature systems for example as a phone charger could also be possible</t>
  </si>
  <si>
    <t>Any system that requires portable always on power.</t>
  </si>
  <si>
    <t>It would contribute greatly to eliminating carbon but also provide a new industry with the ability to produce cheaper goods because transport costs are lower.</t>
  </si>
  <si>
    <t>DESIRED OUTPUT SPEED</t>
  </si>
  <si>
    <t>GEAR TEETH PULLEY RATIO</t>
  </si>
  <si>
    <t>RULES</t>
  </si>
  <si>
    <t>INPuT MOTOR SPEED</t>
  </si>
  <si>
    <t>Reduction in Gear Series increases Speed, decreases Torque</t>
  </si>
  <si>
    <t>TEETH SIZE LARGE</t>
  </si>
  <si>
    <t>Number of Teeth Large</t>
  </si>
  <si>
    <t>Increase in Gear Series decreases speed, increases Torque</t>
  </si>
  <si>
    <t>TEETH SIZE SMALL</t>
  </si>
  <si>
    <t>Divided by Pitch</t>
  </si>
  <si>
    <t>RATIO</t>
  </si>
  <si>
    <t>PITCH DIAMETER</t>
  </si>
  <si>
    <t>INCHES DIAMETER</t>
  </si>
  <si>
    <t>TYPE</t>
  </si>
  <si>
    <t>CONFIG</t>
  </si>
  <si>
    <t>TEETH EQUIV</t>
  </si>
  <si>
    <t>(PULLEY EQUIVALENT SIZE)</t>
  </si>
  <si>
    <t>Torque Chart</t>
  </si>
  <si>
    <t>PULLEY</t>
  </si>
  <si>
    <t>SINGLE</t>
  </si>
  <si>
    <t>Number of Teeth Small</t>
  </si>
  <si>
    <t>COMPOUND</t>
  </si>
  <si>
    <t>TORQUE CALCULATOR</t>
  </si>
  <si>
    <t>Torque is inversely proportional to the gear ratio</t>
  </si>
  <si>
    <t>Torque Input</t>
  </si>
  <si>
    <t>Planetary Gear 80RPM MAX, 100KG Torque</t>
  </si>
  <si>
    <t>Divided by Gear Ratio</t>
  </si>
  <si>
    <t>Nm</t>
  </si>
  <si>
    <t>PLANETARY GEAR MAX VALUES</t>
  </si>
  <si>
    <t>Rated Torque Planetary Gear</t>
  </si>
  <si>
    <t>kgf.cm</t>
  </si>
  <si>
    <t>Rated Current A</t>
  </si>
  <si>
    <t>Rated Input Power W</t>
  </si>
  <si>
    <t>PCT RPM USED</t>
  </si>
  <si>
    <t>Torque at 35RPM</t>
  </si>
  <si>
    <t>Converted</t>
  </si>
  <si>
    <t>Lbf</t>
  </si>
  <si>
    <t>Spindle</t>
  </si>
  <si>
    <t>3/16ths Hex Hole</t>
  </si>
  <si>
    <t>4.78mm</t>
  </si>
  <si>
    <t>Decimal Inches</t>
  </si>
  <si>
    <t>Fractional Inches</t>
  </si>
  <si>
    <t>Metric</t>
  </si>
  <si>
    <t>0.031”</t>
  </si>
  <si>
    <t>1/32”</t>
  </si>
  <si>
    <t>0.79 mm</t>
  </si>
  <si>
    <t>1.0 mm</t>
  </si>
  <si>
    <t>0.039”</t>
  </si>
  <si>
    <t>0.062”</t>
  </si>
  <si>
    <t>1/16”</t>
  </si>
  <si>
    <t>1.57 mm</t>
  </si>
  <si>
    <t>1.8 mm</t>
  </si>
  <si>
    <t>0.071”</t>
  </si>
  <si>
    <t>0.125”</t>
  </si>
  <si>
    <t>1/8”</t>
  </si>
  <si>
    <t>3.18 mm</t>
  </si>
  <si>
    <t>2.0 mm</t>
  </si>
  <si>
    <t>0.079”</t>
  </si>
  <si>
    <t>0.188”</t>
  </si>
  <si>
    <t>3/16”</t>
  </si>
  <si>
    <t>4.78 mm</t>
  </si>
  <si>
    <t>3.0 mm</t>
  </si>
  <si>
    <t>0.118”</t>
  </si>
  <si>
    <t>0.250”</t>
  </si>
  <si>
    <t>1/4”</t>
  </si>
  <si>
    <t>6.35 mm</t>
  </si>
  <si>
    <t>3.2 mm</t>
  </si>
  <si>
    <t>0.126”</t>
  </si>
  <si>
    <t>0.313”</t>
  </si>
  <si>
    <t>5/16”</t>
  </si>
  <si>
    <t>7.95 mm</t>
  </si>
  <si>
    <t>4.0 mm</t>
  </si>
  <si>
    <t>0.157”</t>
  </si>
  <si>
    <t>0.375”</t>
  </si>
  <si>
    <t>3/8”</t>
  </si>
  <si>
    <t>9.53 mm</t>
  </si>
  <si>
    <t>4.3 mm</t>
  </si>
  <si>
    <t>0.169”</t>
  </si>
  <si>
    <t>0.438”</t>
  </si>
  <si>
    <t>7/16”</t>
  </si>
  <si>
    <t>11.13 mm</t>
  </si>
  <si>
    <t>4.6 mm</t>
  </si>
  <si>
    <t>0.181”</t>
  </si>
  <si>
    <t>0.500”</t>
  </si>
  <si>
    <t>1/2”</t>
  </si>
  <si>
    <t>12.70 mm</t>
  </si>
  <si>
    <t>5.0 mm</t>
  </si>
  <si>
    <t>0.197”</t>
  </si>
  <si>
    <t>0.563”</t>
  </si>
  <si>
    <t>9/16”</t>
  </si>
  <si>
    <t>14.30 mm</t>
  </si>
  <si>
    <t>6.0 mm</t>
  </si>
  <si>
    <t>0.236”</t>
  </si>
  <si>
    <t>0.625”</t>
  </si>
  <si>
    <t>5/8”</t>
  </si>
  <si>
    <t>15.88 mm</t>
  </si>
  <si>
    <t>7.0 mm</t>
  </si>
  <si>
    <t>0.276”</t>
  </si>
  <si>
    <t>0.688”</t>
  </si>
  <si>
    <t>11/16”</t>
  </si>
  <si>
    <t>17.48 mm</t>
  </si>
  <si>
    <t>8.0 mm</t>
  </si>
  <si>
    <t>0.315”</t>
  </si>
  <si>
    <t>0.750”</t>
  </si>
  <si>
    <t>3/4”</t>
  </si>
  <si>
    <t>19.05 mm</t>
  </si>
  <si>
    <t>9.0 mm</t>
  </si>
  <si>
    <t>0.354”</t>
  </si>
  <si>
    <t>0.813”</t>
  </si>
  <si>
    <t>13/16”</t>
  </si>
  <si>
    <t>20.65 mm</t>
  </si>
  <si>
    <t>1.0 cm</t>
  </si>
  <si>
    <t>0.394”</t>
  </si>
  <si>
    <t>TOOLS - GEAR CALCULATOR</t>
  </si>
  <si>
    <t>TOOLS</t>
  </si>
  <si>
    <t>SPEED AND TORQUE CALCULATOR</t>
  </si>
  <si>
    <t>DC to DC SYSTEM</t>
  </si>
  <si>
    <t>350W Cube Design</t>
  </si>
  <si>
    <t>W</t>
  </si>
  <si>
    <t>X2 UNITS for 700W</t>
  </si>
  <si>
    <t>90% EFF</t>
  </si>
  <si>
    <t>6+2, 75%, 25% split</t>
  </si>
  <si>
    <t>20A</t>
  </si>
  <si>
    <t>200W Approx</t>
  </si>
  <si>
    <t>Max Speed</t>
  </si>
  <si>
    <t>Energy Breakdown</t>
  </si>
  <si>
    <t>350W 24V 20A DC GENERATOR</t>
  </si>
  <si>
    <t>24V SPEED CONTROLLER - GO-KART PEDAL</t>
  </si>
  <si>
    <t>Voltage</t>
  </si>
  <si>
    <t>Watts</t>
  </si>
  <si>
    <t>Amps</t>
  </si>
  <si>
    <t>Width</t>
  </si>
  <si>
    <t>Inches</t>
  </si>
  <si>
    <t>2 Cubes Powering 1 Motor</t>
  </si>
  <si>
    <t>350W 24V 20A DC MOTOR</t>
  </si>
  <si>
    <t>Height</t>
  </si>
  <si>
    <t>PLANETARY MOTOR RPM</t>
  </si>
  <si>
    <t>Spindle Diameter</t>
  </si>
  <si>
    <t>mm</t>
  </si>
  <si>
    <t>V DRIVE PULLEY SYSTEM</t>
  </si>
  <si>
    <t>Gear Ratio</t>
  </si>
  <si>
    <t>Torque</t>
  </si>
  <si>
    <t>Total</t>
  </si>
  <si>
    <t>LARGE DIA</t>
  </si>
  <si>
    <t>Motor Weight</t>
  </si>
  <si>
    <t>lbs</t>
  </si>
  <si>
    <t>SMALL DIA</t>
  </si>
  <si>
    <t>inches</t>
  </si>
  <si>
    <t>Output</t>
  </si>
  <si>
    <t>DC</t>
  </si>
  <si>
    <t>Price</t>
  </si>
  <si>
    <t>User Rating</t>
  </si>
  <si>
    <t>104 Ratings</t>
  </si>
  <si>
    <t>Ordered 2</t>
  </si>
  <si>
    <t>24V TO 5V BUCK CONVERTER</t>
  </si>
  <si>
    <t>mA power</t>
  </si>
  <si>
    <t>CAPACITOR 9 FARAD</t>
  </si>
  <si>
    <t>0.4 lbf.cm</t>
  </si>
  <si>
    <t>PROPULSION SYSTEM - A-MACH-V, Flywheel size matched the case size for more mechanical advantage torque</t>
  </si>
  <si>
    <t>SPEED and INDEPENDENT TORQUE WHICH AMPLIFIES THROUGH MECHANICAL ADVANTAGE AND IS REDUCED IN THE PULLEYS BY ITS RATIO</t>
  </si>
  <si>
    <t>TO GENERATOR</t>
  </si>
  <si>
    <t>IDLER</t>
  </si>
  <si>
    <t>GEAR</t>
  </si>
  <si>
    <t>For</t>
  </si>
  <si>
    <t>Stability</t>
  </si>
  <si>
    <t>and</t>
  </si>
  <si>
    <t>Fixture</t>
  </si>
  <si>
    <t>CENTRAL PULLEY CAN BE ENLARGED</t>
  </si>
  <si>
    <t>FOR MORE TORQUE</t>
  </si>
  <si>
    <t>NOTES</t>
  </si>
  <si>
    <t>Pulley belt cannot touch central bar</t>
  </si>
  <si>
    <t xml:space="preserve">so positioning is important of pulleys </t>
  </si>
  <si>
    <t>and belt sizes to allow clearance</t>
  </si>
  <si>
    <t>Bar that revolves has to have wider hole</t>
  </si>
  <si>
    <t xml:space="preserve">so central bar can go through without </t>
  </si>
  <si>
    <t>touching</t>
  </si>
  <si>
    <t>It needs to also attach pulley so this</t>
  </si>
  <si>
    <t xml:space="preserve">has to be drilled to allow central </t>
  </si>
  <si>
    <t>bar through without touching</t>
  </si>
  <si>
    <t>Generator is on left side of middle frame</t>
  </si>
  <si>
    <t>Add Computer Fan blades to the Pulleys</t>
  </si>
  <si>
    <t>To cool the left chamber</t>
  </si>
  <si>
    <t>350W CUBE DESIGN - DC OUTPUT - GO-KART</t>
  </si>
  <si>
    <t>ENERGY CALCULATIONS</t>
  </si>
  <si>
    <t>ENERGY JOURNEY</t>
  </si>
  <si>
    <t>CAN ENTER</t>
  </si>
  <si>
    <t>GENERATOR</t>
  </si>
  <si>
    <t>VOLTS</t>
  </si>
  <si>
    <t>WATTS</t>
  </si>
  <si>
    <t>AMPS</t>
  </si>
  <si>
    <t>TO BRIDGE RECTIFIER</t>
  </si>
  <si>
    <t>BRIDGE RECTIFIER EFFICIENCY</t>
  </si>
  <si>
    <t>TO POWER DISTRIBUTION BLOCK</t>
  </si>
  <si>
    <t>OUTPUT 4 WIRES</t>
  </si>
  <si>
    <t>WIRE 1</t>
  </si>
  <si>
    <t>WIRE 2</t>
  </si>
  <si>
    <t>WIRE 3</t>
  </si>
  <si>
    <t>WIRE 4</t>
  </si>
  <si>
    <t>TO SYSTEM 1 - INVERTER</t>
  </si>
  <si>
    <t>1 WIRE THROUGH BUCK CONVERTER</t>
  </si>
  <si>
    <t>BUCK EFFICIENCY</t>
  </si>
  <si>
    <t>ENTER VOLTAGE SETTING - OUTPUT</t>
  </si>
  <si>
    <t>OUTPUT</t>
  </si>
  <si>
    <t>INVERTER EXPECTED INPUT</t>
  </si>
  <si>
    <t>INVERTER EFFICIENCY</t>
  </si>
  <si>
    <t>INVERTER - 12V IN, 120VAC</t>
  </si>
  <si>
    <t>TO SYSTEM 2 - ELECTROMECHANICAL ASSISTS</t>
  </si>
  <si>
    <t xml:space="preserve">1 WIRE </t>
  </si>
  <si>
    <t>TO CAPACITOR</t>
  </si>
  <si>
    <t>CAPACITOR CALCULATIONS</t>
  </si>
  <si>
    <t>POWER IN</t>
  </si>
  <si>
    <t>RESISTOR ADDED IN-LINE FROM PDB POSITIVE WIRE (OHMS)</t>
  </si>
  <si>
    <t>IT IS IMPORTANT TO ADD A RESISTOR TO ALLOW A SLOWER CAPACITOR CHARGE</t>
  </si>
  <si>
    <t>WHICH WILL HELP TO PROTECT IT</t>
  </si>
  <si>
    <t>Total Expected Power Output after energy loss</t>
  </si>
  <si>
    <t>Energy Efficiency Ratio</t>
  </si>
  <si>
    <t>TOOLS - ENERGY CALCULATOR</t>
  </si>
  <si>
    <t>AMAC B ENERGY CALCULATOR</t>
  </si>
  <si>
    <t>A-MACH-AG</t>
  </si>
  <si>
    <t>ANTI-GRAVITY MACHINE</t>
  </si>
  <si>
    <t>ANTI-GRAVITY ENGINE - FRICTION-LESS</t>
  </si>
  <si>
    <t>Bar Magnets on disc</t>
  </si>
  <si>
    <t>Minimum Heat</t>
  </si>
  <si>
    <t>Inside structure channels</t>
  </si>
  <si>
    <t>1037MPH Earths Rotation Opposite Direction</t>
  </si>
  <si>
    <t>Repel on both sides</t>
  </si>
  <si>
    <t>Momentum will keep disc in line due to the speed it rotates</t>
  </si>
  <si>
    <t>Fixed</t>
  </si>
  <si>
    <t>to top of frame for ship</t>
  </si>
  <si>
    <t>Firing Order</t>
  </si>
  <si>
    <t>Pole magnets on</t>
  </si>
  <si>
    <t>Electromagnets</t>
  </si>
  <si>
    <t>Pole to keep levitation</t>
  </si>
  <si>
    <t>Repulse disc</t>
  </si>
  <si>
    <t>Using Fired N52 magnets</t>
  </si>
  <si>
    <t xml:space="preserve">Inside tube to </t>
  </si>
  <si>
    <t>hold for Milliseconds</t>
  </si>
  <si>
    <t>Angled 45 degrees</t>
  </si>
  <si>
    <t>Disc Levitates around</t>
  </si>
  <si>
    <t>Down for gravity drop</t>
  </si>
  <si>
    <t>Pole shaped to stop</t>
  </si>
  <si>
    <t>Upwards or downwards</t>
  </si>
  <si>
    <t>Spinning Disc</t>
  </si>
  <si>
    <t>Movement increases</t>
  </si>
  <si>
    <t>Firing order allows</t>
  </si>
  <si>
    <t>Magnets to return back</t>
  </si>
  <si>
    <t>in Time</t>
  </si>
  <si>
    <t>VTOL BLADE</t>
  </si>
  <si>
    <t>AIR FLOW</t>
  </si>
  <si>
    <t xml:space="preserve">DIRECTED </t>
  </si>
  <si>
    <t>OUTWARDS</t>
  </si>
  <si>
    <t>When the car is stationary it relies on its small lithium battery to produce power to turn the motor to produce electricity from the coil</t>
  </si>
  <si>
    <t>When it reaches an acceptable speed to generate 0.4kWh from the 1kWh Generator it switches off and the generator continues to provide power for</t>
  </si>
  <si>
    <t>the required speed with unlimited range. At this point the excess electricity will go back to recharging the lithium battery.</t>
  </si>
  <si>
    <t>When the vehicle is driving the wheel torque which will be substantial will turn the pulley wheels in order to turn the 1kWh Generator</t>
  </si>
  <si>
    <t>USES A-MACH-G and a subset of A-MACH-V</t>
  </si>
  <si>
    <t>WHEEL MOTORS</t>
  </si>
  <si>
    <t>CONCEPT FOR ELECTRIC VEHICLES</t>
  </si>
  <si>
    <t>A-MACH-B-EV</t>
  </si>
  <si>
    <t>SIMULATED AG</t>
  </si>
  <si>
    <t>MOLDED HELIUM BUBBLE INJECTED FOAM INTO ROUNDED SAUCER SHAPE</t>
  </si>
  <si>
    <t>ALUMINIUM FRAME BAND AROUND THE CENTRE</t>
  </si>
  <si>
    <t>STEPS HINGED INTO SIDE ALSO MADE OF HELIUM FOAM WITH ALUMINIUM PRESSED GRIP PANELS</t>
  </si>
  <si>
    <t>HINGED PERSPEX DOME</t>
  </si>
  <si>
    <t>SEAT ON GYMBAL FRAME ATTACHED TO ALUMINIUM BAND, WILL MOVE WHEN VEHICLE ROTATES TO 45 DEGREE ANGLE FOR FORWARD MOTION</t>
  </si>
  <si>
    <t>ROTARY BLADE FAN UNDERNEATH FOR LIFT, POWERED BY AMAC B ENGINE</t>
  </si>
  <si>
    <t>TRIPOD LEGS - SHOCK ABSORBING</t>
  </si>
  <si>
    <t>ROTARY BLADE FAN - SMALLER AT BACK - MID RANGE FOR FORWARD PROPULSION WHEN NEEDED</t>
  </si>
  <si>
    <t>Experiment with doughnut shaped frame with central cut for spinning VTOL</t>
  </si>
  <si>
    <t>This will allow the magnets to be better aligned?</t>
  </si>
  <si>
    <t>OPEN SOURCE</t>
  </si>
  <si>
    <t>DISCLAIMER: BUILD AT YOUR OWN RISK, AMPS CAN KILL!, CAPACITORS ARE DANGEROUS</t>
  </si>
  <si>
    <t>ALIEN MACHINES CORP</t>
  </si>
  <si>
    <t>DELAWARE</t>
  </si>
  <si>
    <t>Original built and tested model</t>
  </si>
  <si>
    <t>YOU CAN ALSO HAVE THE MOTOR FIXED</t>
  </si>
  <si>
    <t>IN PLACE WITHOUT SPINNING AROUND</t>
  </si>
  <si>
    <t>THE FLYWHEEL</t>
  </si>
  <si>
    <t>Published: 6TH May 2024</t>
  </si>
  <si>
    <t>THIS IS AN ALTERNATIVE SHAPE</t>
  </si>
  <si>
    <t>WHERE THE MAGNETS ARE</t>
  </si>
  <si>
    <t>SEATED ABOVE AND BELOW</t>
  </si>
  <si>
    <t>THE SPINNING DISC</t>
  </si>
  <si>
    <t>THE DOUGHNUT SHAPED</t>
  </si>
  <si>
    <t>CIRCLE CAN BE TWO HALVES</t>
  </si>
  <si>
    <t>BOLTED TOGETHER</t>
  </si>
  <si>
    <t>Electromagnet Build</t>
  </si>
  <si>
    <t>You can wire a steel bolt core by winding</t>
  </si>
  <si>
    <t>the wire uniform for turns and then</t>
  </si>
  <si>
    <t>concentrating the wires on the one half</t>
  </si>
  <si>
    <t>to create feathering effect</t>
  </si>
  <si>
    <t>This creates a repulsive force on one end</t>
  </si>
  <si>
    <t>The orange shown within the tubes</t>
  </si>
  <si>
    <t>is an electromagnet</t>
  </si>
  <si>
    <t>Vacuum Tube</t>
  </si>
  <si>
    <t>Electro-Magnet Repulses</t>
  </si>
  <si>
    <t>Free sliding magnet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</si>
</sst>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8"/>
      <color theme="1"/>
      <name val="Bahnschrift Light"/>
      <family val="2"/>
    </font>
    <font>
      <sz val="11"/>
      <color theme="1"/>
      <name val="Bahnschrift Light"/>
      <family val="2"/>
    </font>
    <font>
      <sz val="22"/>
      <color theme="1"/>
      <name val="Bahnschrift Light"/>
      <family val="2"/>
    </font>
    <font>
      <b/>
      <sz val="11"/>
      <color theme="1"/>
      <name val="Bahnschrift Light"/>
      <family val="2"/>
    </font>
    <font>
      <sz val="8"/>
      <color theme="1"/>
      <name val="Bahnschrift Light"/>
      <family val="2"/>
    </font>
    <font>
      <b/>
      <sz val="14"/>
      <color theme="1"/>
      <name val="Bahnschrift Light"/>
      <family val="2"/>
    </font>
    <font>
      <sz val="10"/>
      <color theme="1"/>
      <name val="Bahnschrift Light"/>
      <family val="2"/>
    </font>
    <font>
      <b/>
      <sz val="12"/>
      <color rgb="FF000000"/>
      <name val="Segoe UI"/>
      <family val="2"/>
    </font>
    <font>
      <b/>
      <sz val="12"/>
      <color rgb="FF000000"/>
      <name val="Calibri"/>
      <family val="2"/>
    </font>
    <font>
      <sz val="12"/>
      <color rgb="FF000000"/>
      <name val="Segoe UI"/>
      <family val="2"/>
    </font>
    <font>
      <sz val="12"/>
      <color rgb="FF000000"/>
      <name val="Calibri"/>
      <family val="2"/>
    </font>
    <font>
      <u/>
      <sz val="11"/>
      <color theme="1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20"/>
      <color theme="8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AFAFA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4" fillId="0" borderId="0" applyNumberFormat="0" applyFill="0" applyBorder="0" applyAlignment="0" applyProtection="0"/>
  </cellStyleXfs>
  <cellXfs count="80">
    <xf numFmtId="0" fontId="0" fillId="0" borderId="0" xfId="0"/>
    <xf numFmtId="0" fontId="0" fillId="2" borderId="0" xfId="0" applyFill="1"/>
    <xf numFmtId="0" fontId="0" fillId="3" borderId="0" xfId="0" applyFill="1"/>
    <xf numFmtId="0" fontId="3" fillId="2" borderId="0" xfId="0" applyFont="1" applyFill="1"/>
    <xf numFmtId="0" fontId="4" fillId="2" borderId="0" xfId="0" applyFont="1" applyFill="1"/>
    <xf numFmtId="0" fontId="5" fillId="2" borderId="0" xfId="0" applyFont="1" applyFill="1"/>
    <xf numFmtId="0" fontId="6" fillId="2" borderId="0" xfId="0" applyFont="1" applyFill="1"/>
    <xf numFmtId="0" fontId="4" fillId="2" borderId="0" xfId="0" applyFont="1" applyFill="1" applyAlignment="1">
      <alignment horizontal="left"/>
    </xf>
    <xf numFmtId="0" fontId="8" fillId="2" borderId="0" xfId="0" applyFont="1" applyFill="1"/>
    <xf numFmtId="9" fontId="8" fillId="2" borderId="0" xfId="0" applyNumberFormat="1" applyFont="1" applyFill="1" applyAlignment="1">
      <alignment horizontal="left"/>
    </xf>
    <xf numFmtId="0" fontId="6" fillId="2" borderId="0" xfId="0" applyFont="1" applyFill="1" applyAlignment="1">
      <alignment horizontal="right"/>
    </xf>
    <xf numFmtId="0" fontId="9" fillId="2" borderId="0" xfId="0" applyFont="1" applyFill="1"/>
    <xf numFmtId="0" fontId="4" fillId="2" borderId="0" xfId="0" applyFont="1" applyFill="1" applyAlignment="1">
      <alignment horizontal="right"/>
    </xf>
    <xf numFmtId="0" fontId="6" fillId="11" borderId="0" xfId="0" applyFont="1" applyFill="1"/>
    <xf numFmtId="0" fontId="9" fillId="2" borderId="0" xfId="0" applyFont="1" applyFill="1" applyAlignment="1">
      <alignment horizontal="right"/>
    </xf>
    <xf numFmtId="1" fontId="4" fillId="2" borderId="0" xfId="0" applyNumberFormat="1" applyFont="1" applyFill="1"/>
    <xf numFmtId="2" fontId="4" fillId="2" borderId="0" xfId="0" applyNumberFormat="1" applyFont="1" applyFill="1"/>
    <xf numFmtId="0" fontId="2" fillId="2" borderId="0" xfId="0" applyFont="1" applyFill="1"/>
    <xf numFmtId="0" fontId="0" fillId="2" borderId="1" xfId="0" applyFill="1" applyBorder="1"/>
    <xf numFmtId="0" fontId="0" fillId="8" borderId="0" xfId="0" applyFill="1"/>
    <xf numFmtId="0" fontId="0" fillId="8" borderId="0" xfId="0" applyFill="1" applyAlignment="1">
      <alignment horizontal="right"/>
    </xf>
    <xf numFmtId="0" fontId="0" fillId="4" borderId="0" xfId="0" applyFill="1"/>
    <xf numFmtId="0" fontId="10" fillId="17" borderId="2" xfId="0" applyFont="1" applyFill="1" applyBorder="1" applyAlignment="1">
      <alignment horizontal="left" vertical="center" wrapText="1"/>
    </xf>
    <xf numFmtId="0" fontId="11" fillId="17" borderId="2" xfId="0" applyFont="1" applyFill="1" applyBorder="1" applyAlignment="1">
      <alignment horizontal="left" wrapText="1"/>
    </xf>
    <xf numFmtId="0" fontId="12" fillId="17" borderId="2" xfId="0" applyFont="1" applyFill="1" applyBorder="1" applyAlignment="1">
      <alignment horizontal="left" vertical="center" wrapText="1"/>
    </xf>
    <xf numFmtId="0" fontId="13" fillId="17" borderId="2" xfId="0" applyFont="1" applyFill="1" applyBorder="1" applyAlignment="1">
      <alignment horizontal="left" wrapText="1"/>
    </xf>
    <xf numFmtId="0" fontId="2" fillId="3" borderId="0" xfId="0" applyFont="1" applyFill="1"/>
    <xf numFmtId="0" fontId="2" fillId="4" borderId="0" xfId="0" applyFont="1" applyFill="1"/>
    <xf numFmtId="0" fontId="14" fillId="2" borderId="0" xfId="2" applyFill="1"/>
    <xf numFmtId="0" fontId="4" fillId="18" borderId="0" xfId="0" applyFont="1" applyFill="1" applyAlignment="1">
      <alignment horizontal="center" vertical="center" wrapText="1"/>
    </xf>
    <xf numFmtId="0" fontId="0" fillId="2" borderId="0" xfId="0" applyFill="1" applyAlignment="1">
      <alignment horizontal="right"/>
    </xf>
    <xf numFmtId="9" fontId="0" fillId="2" borderId="0" xfId="0" applyNumberFormat="1" applyFill="1"/>
    <xf numFmtId="0" fontId="0" fillId="2" borderId="0" xfId="0" applyFill="1" applyAlignment="1">
      <alignment horizontal="left"/>
    </xf>
    <xf numFmtId="0" fontId="2" fillId="2" borderId="0" xfId="0" applyFont="1" applyFill="1" applyAlignment="1">
      <alignment horizontal="right"/>
    </xf>
    <xf numFmtId="8" fontId="0" fillId="2" borderId="0" xfId="0" applyNumberFormat="1" applyFill="1"/>
    <xf numFmtId="0" fontId="0" fillId="2" borderId="1" xfId="0" applyFill="1" applyBorder="1" applyAlignment="1">
      <alignment horizontal="right"/>
    </xf>
    <xf numFmtId="0" fontId="7" fillId="18" borderId="0" xfId="0" applyFont="1" applyFill="1" applyAlignment="1">
      <alignment horizontal="center" vertical="center" wrapText="1"/>
    </xf>
    <xf numFmtId="0" fontId="0" fillId="2" borderId="0" xfId="0" quotePrefix="1" applyFill="1"/>
    <xf numFmtId="0" fontId="15" fillId="2" borderId="0" xfId="0" applyFont="1" applyFill="1"/>
    <xf numFmtId="0" fontId="16" fillId="2" borderId="0" xfId="0" applyFont="1" applyFill="1"/>
    <xf numFmtId="0" fontId="17" fillId="2" borderId="0" xfId="0" applyFont="1" applyFill="1"/>
    <xf numFmtId="0" fontId="5" fillId="2" borderId="0" xfId="0" applyFont="1" applyFill="1" applyAlignment="1">
      <alignment horizontal="left"/>
    </xf>
    <xf numFmtId="0" fontId="2" fillId="9" borderId="0" xfId="0" applyFont="1" applyFill="1"/>
    <xf numFmtId="0" fontId="2" fillId="6" borderId="0" xfId="0" applyFont="1" applyFill="1" applyAlignment="1">
      <alignment horizontal="right"/>
    </xf>
    <xf numFmtId="2" fontId="0" fillId="2" borderId="0" xfId="0" applyNumberFormat="1" applyFill="1"/>
    <xf numFmtId="9" fontId="2" fillId="6" borderId="0" xfId="0" applyNumberFormat="1" applyFont="1" applyFill="1" applyAlignment="1">
      <alignment horizontal="right"/>
    </xf>
    <xf numFmtId="1" fontId="0" fillId="2" borderId="0" xfId="0" applyNumberFormat="1" applyFill="1"/>
    <xf numFmtId="0" fontId="2" fillId="18" borderId="0" xfId="0" applyFont="1" applyFill="1"/>
    <xf numFmtId="0" fontId="2" fillId="8" borderId="0" xfId="0" applyFont="1" applyFill="1"/>
    <xf numFmtId="0" fontId="0" fillId="16" borderId="0" xfId="0" applyFill="1"/>
    <xf numFmtId="0" fontId="2" fillId="16" borderId="0" xfId="0" applyFont="1" applyFill="1"/>
    <xf numFmtId="9" fontId="0" fillId="2" borderId="0" xfId="1" applyFont="1" applyFill="1"/>
    <xf numFmtId="0" fontId="18" fillId="2" borderId="0" xfId="0" applyFont="1" applyFill="1"/>
    <xf numFmtId="0" fontId="4" fillId="11" borderId="0" xfId="0" applyFont="1" applyFill="1" applyAlignment="1">
      <alignment horizontal="center" vertical="center" wrapText="1"/>
    </xf>
    <xf numFmtId="0" fontId="4" fillId="16" borderId="0" xfId="0" applyFont="1" applyFill="1" applyAlignment="1">
      <alignment horizontal="center" vertical="center" wrapText="1"/>
    </xf>
    <xf numFmtId="0" fontId="4" fillId="9" borderId="0" xfId="0" applyFont="1" applyFill="1" applyAlignment="1">
      <alignment horizontal="center" vertical="center" wrapText="1"/>
    </xf>
    <xf numFmtId="0" fontId="9" fillId="2" borderId="0" xfId="0" applyFont="1" applyFill="1" applyAlignment="1">
      <alignment horizontal="center"/>
    </xf>
    <xf numFmtId="0" fontId="4" fillId="12" borderId="0" xfId="0" applyFont="1" applyFill="1" applyAlignment="1">
      <alignment horizontal="center" wrapText="1"/>
    </xf>
    <xf numFmtId="0" fontId="4" fillId="10" borderId="0" xfId="0" applyFont="1" applyFill="1" applyAlignment="1">
      <alignment horizontal="center" vertical="center" wrapText="1"/>
    </xf>
    <xf numFmtId="0" fontId="4" fillId="5" borderId="0" xfId="0" applyFont="1" applyFill="1" applyAlignment="1">
      <alignment horizontal="center" vertical="center" wrapText="1"/>
    </xf>
    <xf numFmtId="0" fontId="4" fillId="13" borderId="0" xfId="0" applyFont="1" applyFill="1" applyAlignment="1">
      <alignment horizontal="center" vertical="center" wrapText="1"/>
    </xf>
    <xf numFmtId="0" fontId="4" fillId="14" borderId="0" xfId="0" applyFont="1" applyFill="1" applyAlignment="1">
      <alignment horizontal="center" vertical="center" wrapText="1"/>
    </xf>
    <xf numFmtId="0" fontId="4" fillId="3" borderId="0" xfId="0" applyFont="1" applyFill="1" applyAlignment="1">
      <alignment horizontal="center" vertical="center" wrapText="1"/>
    </xf>
    <xf numFmtId="0" fontId="4" fillId="15" borderId="0" xfId="0" applyFont="1" applyFill="1" applyAlignment="1">
      <alignment horizontal="center" vertical="center" wrapText="1"/>
    </xf>
    <xf numFmtId="0" fontId="4" fillId="8" borderId="0" xfId="0" applyFont="1" applyFill="1" applyAlignment="1">
      <alignment horizontal="center" vertical="center" wrapText="1"/>
    </xf>
    <xf numFmtId="0" fontId="7" fillId="6" borderId="0" xfId="0" applyFont="1" applyFill="1" applyAlignment="1">
      <alignment horizontal="left" vertical="center" wrapText="1"/>
    </xf>
    <xf numFmtId="0" fontId="7" fillId="4" borderId="0" xfId="0" applyFont="1" applyFill="1" applyAlignment="1">
      <alignment horizontal="left" vertical="center" wrapText="1"/>
    </xf>
    <xf numFmtId="0" fontId="4" fillId="4" borderId="0" xfId="0" applyFont="1" applyFill="1" applyAlignment="1">
      <alignment horizontal="center" vertical="center" wrapText="1"/>
    </xf>
    <xf numFmtId="0" fontId="4" fillId="7" borderId="0" xfId="0" applyFont="1" applyFill="1" applyAlignment="1">
      <alignment horizontal="center" vertical="center" wrapText="1"/>
    </xf>
    <xf numFmtId="0" fontId="7" fillId="13" borderId="0" xfId="0" applyFont="1" applyFill="1" applyAlignment="1">
      <alignment horizontal="center" vertical="center" wrapText="1"/>
    </xf>
    <xf numFmtId="0" fontId="7" fillId="14" borderId="0" xfId="0" applyFont="1" applyFill="1" applyAlignment="1">
      <alignment horizontal="center" vertical="center" wrapText="1"/>
    </xf>
    <xf numFmtId="0" fontId="7" fillId="3" borderId="0" xfId="0" applyFont="1" applyFill="1" applyAlignment="1">
      <alignment horizontal="center" vertical="center" wrapText="1"/>
    </xf>
    <xf numFmtId="0" fontId="7" fillId="9" borderId="0" xfId="0" applyFont="1" applyFill="1" applyAlignment="1">
      <alignment horizontal="center" vertical="center" wrapText="1"/>
    </xf>
    <xf numFmtId="0" fontId="7" fillId="11" borderId="0" xfId="0" applyFont="1" applyFill="1" applyAlignment="1">
      <alignment horizontal="center" vertical="center" wrapText="1"/>
    </xf>
    <xf numFmtId="0" fontId="7" fillId="4" borderId="0" xfId="0" applyFont="1" applyFill="1" applyAlignment="1">
      <alignment horizontal="center" vertical="center" wrapText="1"/>
    </xf>
    <xf numFmtId="0" fontId="7" fillId="12" borderId="0" xfId="0" applyFont="1" applyFill="1" applyAlignment="1">
      <alignment horizontal="center" vertical="center" wrapText="1"/>
    </xf>
    <xf numFmtId="0" fontId="7" fillId="5" borderId="0" xfId="0" applyFont="1" applyFill="1" applyAlignment="1">
      <alignment horizontal="center" vertical="center" wrapText="1"/>
    </xf>
    <xf numFmtId="0" fontId="4" fillId="18" borderId="0" xfId="0" applyFont="1" applyFill="1" applyAlignment="1">
      <alignment horizontal="center" vertical="center" wrapText="1"/>
    </xf>
    <xf numFmtId="0" fontId="15" fillId="19" borderId="0" xfId="0" applyFont="1" applyFill="1"/>
    <xf numFmtId="0" fontId="0" fillId="19" borderId="0" xfId="0" applyFill="1"/>
  </cellXfs>
  <cellStyles count="3">
    <cellStyle name="Hyperlink" xfId="2" builtinId="8"/>
    <cellStyle name="Normal" xfId="0" builtinId="0"/>
    <cellStyle name="Percent" xfId="1" builtinId="5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0</xdr:row>
      <xdr:rowOff>75238</xdr:rowOff>
    </xdr:from>
    <xdr:to>
      <xdr:col>1</xdr:col>
      <xdr:colOff>1607980</xdr:colOff>
      <xdr:row>6</xdr:row>
      <xdr:rowOff>36957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44972C-1609-6FC7-3EE5-7CB511F52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75238"/>
          <a:ext cx="2065180" cy="135236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961660</xdr:colOff>
      <xdr:row>10</xdr:row>
      <xdr:rowOff>175082</xdr:rowOff>
    </xdr:from>
    <xdr:to>
      <xdr:col>7</xdr:col>
      <xdr:colOff>4647</xdr:colOff>
      <xdr:row>11</xdr:row>
      <xdr:rowOff>0</xdr:rowOff>
    </xdr:to>
    <xdr:cxnSp macro="">
      <xdr:nvCxnSpPr>
        <xdr:cNvPr id="2" name="Straight Connector 1">
          <a:extLst>
            <a:ext uri="{FF2B5EF4-FFF2-40B4-BE49-F238E27FC236}">
              <a16:creationId xmlns:a16="http://schemas.microsoft.com/office/drawing/2014/main" id="{6F85A5EF-5BD9-47AA-BD41-F9849615DA91}"/>
            </a:ext>
          </a:extLst>
        </xdr:cNvPr>
        <xdr:cNvCxnSpPr/>
      </xdr:nvCxnSpPr>
      <xdr:spPr>
        <a:xfrm>
          <a:off x="5486035" y="2518232"/>
          <a:ext cx="1100387" cy="589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903340</xdr:colOff>
      <xdr:row>10</xdr:row>
      <xdr:rowOff>129526</xdr:rowOff>
    </xdr:from>
    <xdr:to>
      <xdr:col>7</xdr:col>
      <xdr:colOff>4647</xdr:colOff>
      <xdr:row>10</xdr:row>
      <xdr:rowOff>139390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F0893E65-FA7D-48F8-9422-12F5786FAFF3}"/>
            </a:ext>
          </a:extLst>
        </xdr:cNvPr>
        <xdr:cNvCxnSpPr/>
      </xdr:nvCxnSpPr>
      <xdr:spPr>
        <a:xfrm>
          <a:off x="5427715" y="2472676"/>
          <a:ext cx="1158707" cy="9864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850281</xdr:colOff>
      <xdr:row>10</xdr:row>
      <xdr:rowOff>74341</xdr:rowOff>
    </xdr:from>
    <xdr:to>
      <xdr:col>7</xdr:col>
      <xdr:colOff>9293</xdr:colOff>
      <xdr:row>10</xdr:row>
      <xdr:rowOff>88280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4B1C4BDA-12CD-4603-986A-B27FFCA601E7}"/>
            </a:ext>
          </a:extLst>
        </xdr:cNvPr>
        <xdr:cNvCxnSpPr/>
      </xdr:nvCxnSpPr>
      <xdr:spPr>
        <a:xfrm>
          <a:off x="5374656" y="2417491"/>
          <a:ext cx="1216412" cy="13939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807528</xdr:colOff>
      <xdr:row>10</xdr:row>
      <xdr:rowOff>30823</xdr:rowOff>
    </xdr:from>
    <xdr:to>
      <xdr:col>7</xdr:col>
      <xdr:colOff>4647</xdr:colOff>
      <xdr:row>10</xdr:row>
      <xdr:rowOff>37171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D814234-87B6-4E71-B9CE-E253E77C5E7E}"/>
            </a:ext>
          </a:extLst>
        </xdr:cNvPr>
        <xdr:cNvCxnSpPr/>
      </xdr:nvCxnSpPr>
      <xdr:spPr>
        <a:xfrm>
          <a:off x="5331903" y="2373973"/>
          <a:ext cx="1254519" cy="6348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815858</xdr:colOff>
      <xdr:row>10</xdr:row>
      <xdr:rowOff>23230</xdr:rowOff>
    </xdr:from>
    <xdr:to>
      <xdr:col>5</xdr:col>
      <xdr:colOff>817756</xdr:colOff>
      <xdr:row>13</xdr:row>
      <xdr:rowOff>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EA88CEBB-961C-487A-8AEA-C02FEA62B271}"/>
            </a:ext>
          </a:extLst>
        </xdr:cNvPr>
        <xdr:cNvCxnSpPr/>
      </xdr:nvCxnSpPr>
      <xdr:spPr>
        <a:xfrm flipH="1" flipV="1">
          <a:off x="5340233" y="2366380"/>
          <a:ext cx="1898" cy="576845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859573</xdr:colOff>
      <xdr:row>10</xdr:row>
      <xdr:rowOff>72582</xdr:rowOff>
    </xdr:from>
    <xdr:to>
      <xdr:col>5</xdr:col>
      <xdr:colOff>861682</xdr:colOff>
      <xdr:row>13</xdr:row>
      <xdr:rowOff>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70F7F54D-0488-48FC-AA14-8FA06751F025}"/>
            </a:ext>
          </a:extLst>
        </xdr:cNvPr>
        <xdr:cNvCxnSpPr/>
      </xdr:nvCxnSpPr>
      <xdr:spPr>
        <a:xfrm flipV="1">
          <a:off x="5383948" y="2415732"/>
          <a:ext cx="2109" cy="52749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906037</xdr:colOff>
      <xdr:row>10</xdr:row>
      <xdr:rowOff>129526</xdr:rowOff>
    </xdr:from>
    <xdr:to>
      <xdr:col>5</xdr:col>
      <xdr:colOff>907506</xdr:colOff>
      <xdr:row>12</xdr:row>
      <xdr:rowOff>232317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A25FABD-32D5-4500-BC9A-3FEC63138025}"/>
            </a:ext>
          </a:extLst>
        </xdr:cNvPr>
        <xdr:cNvCxnSpPr/>
      </xdr:nvCxnSpPr>
      <xdr:spPr>
        <a:xfrm flipV="1">
          <a:off x="5430412" y="2472676"/>
          <a:ext cx="1469" cy="464741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961661</xdr:colOff>
      <xdr:row>10</xdr:row>
      <xdr:rowOff>163693</xdr:rowOff>
    </xdr:from>
    <xdr:to>
      <xdr:col>5</xdr:col>
      <xdr:colOff>961793</xdr:colOff>
      <xdr:row>13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D7AC2C18-7E82-462B-A036-F7D983FDC54C}"/>
            </a:ext>
          </a:extLst>
        </xdr:cNvPr>
        <xdr:cNvCxnSpPr/>
      </xdr:nvCxnSpPr>
      <xdr:spPr>
        <a:xfrm flipH="1" flipV="1">
          <a:off x="5486036" y="2506843"/>
          <a:ext cx="132" cy="436382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1656</xdr:colOff>
      <xdr:row>13</xdr:row>
      <xdr:rowOff>171450</xdr:rowOff>
    </xdr:from>
    <xdr:to>
      <xdr:col>5</xdr:col>
      <xdr:colOff>8283</xdr:colOff>
      <xdr:row>13</xdr:row>
      <xdr:rowOff>182218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09B5BC17-3FF8-4ABE-BFD6-181676A14B32}"/>
            </a:ext>
          </a:extLst>
        </xdr:cNvPr>
        <xdr:cNvCxnSpPr/>
      </xdr:nvCxnSpPr>
      <xdr:spPr>
        <a:xfrm>
          <a:off x="3497331" y="3114675"/>
          <a:ext cx="1035327" cy="10768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1656</xdr:colOff>
      <xdr:row>14</xdr:row>
      <xdr:rowOff>70401</xdr:rowOff>
    </xdr:from>
    <xdr:to>
      <xdr:col>5</xdr:col>
      <xdr:colOff>6350</xdr:colOff>
      <xdr:row>14</xdr:row>
      <xdr:rowOff>83101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E263D1A3-FDBC-4DC0-8F06-3AA6CE9DC89B}"/>
            </a:ext>
          </a:extLst>
        </xdr:cNvPr>
        <xdr:cNvCxnSpPr/>
      </xdr:nvCxnSpPr>
      <xdr:spPr>
        <a:xfrm>
          <a:off x="3497331" y="3251751"/>
          <a:ext cx="1033394" cy="1270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1066800</xdr:colOff>
      <xdr:row>13</xdr:row>
      <xdr:rowOff>50800</xdr:rowOff>
    </xdr:from>
    <xdr:to>
      <xdr:col>5</xdr:col>
      <xdr:colOff>6350</xdr:colOff>
      <xdr:row>13</xdr:row>
      <xdr:rowOff>63500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886E8FE-9EFA-4F7E-AFE1-F34070629608}"/>
            </a:ext>
          </a:extLst>
        </xdr:cNvPr>
        <xdr:cNvCxnSpPr/>
      </xdr:nvCxnSpPr>
      <xdr:spPr>
        <a:xfrm>
          <a:off x="3495675" y="2994025"/>
          <a:ext cx="1035050" cy="1270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967441</xdr:colOff>
      <xdr:row>17</xdr:row>
      <xdr:rowOff>44823</xdr:rowOff>
    </xdr:from>
    <xdr:to>
      <xdr:col>7</xdr:col>
      <xdr:colOff>974912</xdr:colOff>
      <xdr:row>18</xdr:row>
      <xdr:rowOff>220383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D34777A-C9E5-4DB8-B4CA-444160041366}"/>
            </a:ext>
          </a:extLst>
        </xdr:cNvPr>
        <xdr:cNvCxnSpPr/>
      </xdr:nvCxnSpPr>
      <xdr:spPr>
        <a:xfrm flipH="1">
          <a:off x="7549216" y="3883398"/>
          <a:ext cx="7471" cy="527985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514350</xdr:colOff>
      <xdr:row>22</xdr:row>
      <xdr:rowOff>177800</xdr:rowOff>
    </xdr:from>
    <xdr:to>
      <xdr:col>7</xdr:col>
      <xdr:colOff>520700</xdr:colOff>
      <xdr:row>26</xdr:row>
      <xdr:rowOff>6350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3446C165-FB17-4CBC-AA14-9D4832748BF4}"/>
            </a:ext>
          </a:extLst>
        </xdr:cNvPr>
        <xdr:cNvCxnSpPr/>
      </xdr:nvCxnSpPr>
      <xdr:spPr>
        <a:xfrm>
          <a:off x="7096125" y="5187950"/>
          <a:ext cx="6350" cy="55245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527050</xdr:colOff>
      <xdr:row>29</xdr:row>
      <xdr:rowOff>171450</xdr:rowOff>
    </xdr:from>
    <xdr:to>
      <xdr:col>7</xdr:col>
      <xdr:colOff>527050</xdr:colOff>
      <xdr:row>31</xdr:row>
      <xdr:rowOff>6350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AE2B05F-18CE-40BF-87A3-690AB7E6E64C}"/>
            </a:ext>
          </a:extLst>
        </xdr:cNvPr>
        <xdr:cNvCxnSpPr/>
      </xdr:nvCxnSpPr>
      <xdr:spPr>
        <a:xfrm>
          <a:off x="7108825" y="6448425"/>
          <a:ext cx="0" cy="19685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1066800</xdr:colOff>
      <xdr:row>32</xdr:row>
      <xdr:rowOff>171450</xdr:rowOff>
    </xdr:from>
    <xdr:to>
      <xdr:col>7</xdr:col>
      <xdr:colOff>0</xdr:colOff>
      <xdr:row>32</xdr:row>
      <xdr:rowOff>171450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748C2110-EF70-468B-A40C-BF0A009CCD63}"/>
            </a:ext>
          </a:extLst>
        </xdr:cNvPr>
        <xdr:cNvCxnSpPr/>
      </xdr:nvCxnSpPr>
      <xdr:spPr>
        <a:xfrm>
          <a:off x="5553075" y="6991350"/>
          <a:ext cx="1028700" cy="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1073150</xdr:colOff>
      <xdr:row>32</xdr:row>
      <xdr:rowOff>152400</xdr:rowOff>
    </xdr:from>
    <xdr:to>
      <xdr:col>5</xdr:col>
      <xdr:colOff>12700</xdr:colOff>
      <xdr:row>32</xdr:row>
      <xdr:rowOff>165100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2C81B4D-4B99-4A4A-AF2C-31F1E73DAED1}"/>
            </a:ext>
          </a:extLst>
        </xdr:cNvPr>
        <xdr:cNvCxnSpPr/>
      </xdr:nvCxnSpPr>
      <xdr:spPr>
        <a:xfrm>
          <a:off x="3492500" y="6972300"/>
          <a:ext cx="1044575" cy="1270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546100</xdr:colOff>
      <xdr:row>15</xdr:row>
      <xdr:rowOff>177800</xdr:rowOff>
    </xdr:from>
    <xdr:to>
      <xdr:col>2</xdr:col>
      <xdr:colOff>552450</xdr:colOff>
      <xdr:row>31</xdr:row>
      <xdr:rowOff>0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92A7506-BA3A-4A6F-A202-4950C6D069BB}"/>
            </a:ext>
          </a:extLst>
        </xdr:cNvPr>
        <xdr:cNvCxnSpPr/>
      </xdr:nvCxnSpPr>
      <xdr:spPr>
        <a:xfrm>
          <a:off x="1984375" y="3597275"/>
          <a:ext cx="6350" cy="3041650"/>
        </a:xfrm>
        <a:prstGeom prst="line">
          <a:avLst/>
        </a:prstGeom>
        <a:ln w="28575">
          <a:solidFill>
            <a:schemeClr val="accent6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728318</xdr:colOff>
      <xdr:row>15</xdr:row>
      <xdr:rowOff>231913</xdr:rowOff>
    </xdr:from>
    <xdr:to>
      <xdr:col>7</xdr:col>
      <xdr:colOff>728318</xdr:colOff>
      <xdr:row>17</xdr:row>
      <xdr:rowOff>73895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C3AE45BF-EC85-4AAF-8AA2-E6D482E80F3B}"/>
            </a:ext>
          </a:extLst>
        </xdr:cNvPr>
        <xdr:cNvCxnSpPr/>
      </xdr:nvCxnSpPr>
      <xdr:spPr>
        <a:xfrm>
          <a:off x="7310093" y="3651388"/>
          <a:ext cx="0" cy="261082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739588</xdr:colOff>
      <xdr:row>30</xdr:row>
      <xdr:rowOff>82923</xdr:rowOff>
    </xdr:from>
    <xdr:to>
      <xdr:col>8</xdr:col>
      <xdr:colOff>552449</xdr:colOff>
      <xdr:row>30</xdr:row>
      <xdr:rowOff>82923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42A96CBB-2152-46AB-9555-F7082236C414}"/>
            </a:ext>
          </a:extLst>
        </xdr:cNvPr>
        <xdr:cNvCxnSpPr/>
      </xdr:nvCxnSpPr>
      <xdr:spPr>
        <a:xfrm>
          <a:off x="7321363" y="6540873"/>
          <a:ext cx="841561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1073150</xdr:colOff>
      <xdr:row>33</xdr:row>
      <xdr:rowOff>152400</xdr:rowOff>
    </xdr:from>
    <xdr:to>
      <xdr:col>7</xdr:col>
      <xdr:colOff>7470</xdr:colOff>
      <xdr:row>33</xdr:row>
      <xdr:rowOff>152400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662698F-9BB7-44D8-A411-FEACCD76B774}"/>
            </a:ext>
          </a:extLst>
        </xdr:cNvPr>
        <xdr:cNvCxnSpPr/>
      </xdr:nvCxnSpPr>
      <xdr:spPr>
        <a:xfrm>
          <a:off x="5549900" y="7153275"/>
          <a:ext cx="1039345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33</xdr:row>
      <xdr:rowOff>146050</xdr:rowOff>
    </xdr:from>
    <xdr:to>
      <xdr:col>5</xdr:col>
      <xdr:colOff>12700</xdr:colOff>
      <xdr:row>33</xdr:row>
      <xdr:rowOff>152400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43374357-787D-4C34-A177-8E4A428F24BB}"/>
            </a:ext>
          </a:extLst>
        </xdr:cNvPr>
        <xdr:cNvCxnSpPr/>
      </xdr:nvCxnSpPr>
      <xdr:spPr>
        <a:xfrm>
          <a:off x="3495675" y="7146925"/>
          <a:ext cx="1041400" cy="635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268942</xdr:colOff>
      <xdr:row>36</xdr:row>
      <xdr:rowOff>128125</xdr:rowOff>
    </xdr:from>
    <xdr:to>
      <xdr:col>11</xdr:col>
      <xdr:colOff>14942</xdr:colOff>
      <xdr:row>36</xdr:row>
      <xdr:rowOff>128125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9CA8D086-2DD6-4E85-9D6B-DD3304671A4E}"/>
            </a:ext>
          </a:extLst>
        </xdr:cNvPr>
        <xdr:cNvCxnSpPr/>
      </xdr:nvCxnSpPr>
      <xdr:spPr>
        <a:xfrm>
          <a:off x="9898717" y="7671925"/>
          <a:ext cx="774700" cy="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1073150</xdr:colOff>
      <xdr:row>36</xdr:row>
      <xdr:rowOff>124011</xdr:rowOff>
    </xdr:from>
    <xdr:to>
      <xdr:col>10</xdr:col>
      <xdr:colOff>134471</xdr:colOff>
      <xdr:row>36</xdr:row>
      <xdr:rowOff>124011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F29E99A-CB35-4D47-ACD1-E536B738EC18}"/>
            </a:ext>
          </a:extLst>
        </xdr:cNvPr>
        <xdr:cNvCxnSpPr/>
      </xdr:nvCxnSpPr>
      <xdr:spPr>
        <a:xfrm>
          <a:off x="7607300" y="7667811"/>
          <a:ext cx="2156946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1079126</xdr:colOff>
      <xdr:row>6</xdr:row>
      <xdr:rowOff>119149</xdr:rowOff>
    </xdr:from>
    <xdr:to>
      <xdr:col>13</xdr:col>
      <xdr:colOff>22411</xdr:colOff>
      <xdr:row>6</xdr:row>
      <xdr:rowOff>119523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CD2A3F77-875D-4ABA-B163-1B10F1B800FC}"/>
            </a:ext>
          </a:extLst>
        </xdr:cNvPr>
        <xdr:cNvCxnSpPr/>
      </xdr:nvCxnSpPr>
      <xdr:spPr>
        <a:xfrm>
          <a:off x="11689976" y="1738399"/>
          <a:ext cx="1048310" cy="374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1024219</xdr:colOff>
      <xdr:row>6</xdr:row>
      <xdr:rowOff>85911</xdr:rowOff>
    </xdr:from>
    <xdr:to>
      <xdr:col>11</xdr:col>
      <xdr:colOff>4857</xdr:colOff>
      <xdr:row>6</xdr:row>
      <xdr:rowOff>98611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40B6ACD7-D42C-4AA2-A34B-2E3CF8B68DF6}"/>
            </a:ext>
          </a:extLst>
        </xdr:cNvPr>
        <xdr:cNvCxnSpPr/>
      </xdr:nvCxnSpPr>
      <xdr:spPr>
        <a:xfrm>
          <a:off x="9625294" y="1705161"/>
          <a:ext cx="1038038" cy="1270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1019737</xdr:colOff>
      <xdr:row>8</xdr:row>
      <xdr:rowOff>103840</xdr:rowOff>
    </xdr:from>
    <xdr:to>
      <xdr:col>12</xdr:col>
      <xdr:colOff>612588</xdr:colOff>
      <xdr:row>8</xdr:row>
      <xdr:rowOff>136074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60C80A25-9FB5-4321-8C08-9BB330456E7A}"/>
            </a:ext>
          </a:extLst>
        </xdr:cNvPr>
        <xdr:cNvCxnSpPr/>
      </xdr:nvCxnSpPr>
      <xdr:spPr>
        <a:xfrm>
          <a:off x="9630337" y="2085040"/>
          <a:ext cx="2669426" cy="32234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1018761</xdr:colOff>
      <xdr:row>15</xdr:row>
      <xdr:rowOff>8282</xdr:rowOff>
    </xdr:from>
    <xdr:to>
      <xdr:col>8</xdr:col>
      <xdr:colOff>886239</xdr:colOff>
      <xdr:row>15</xdr:row>
      <xdr:rowOff>16565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FBB34F0E-8214-4716-BB9C-4E3F7186DDB0}"/>
            </a:ext>
          </a:extLst>
        </xdr:cNvPr>
        <xdr:cNvCxnSpPr/>
      </xdr:nvCxnSpPr>
      <xdr:spPr>
        <a:xfrm>
          <a:off x="7600536" y="3427757"/>
          <a:ext cx="896178" cy="828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728382</xdr:colOff>
      <xdr:row>17</xdr:row>
      <xdr:rowOff>62752</xdr:rowOff>
    </xdr:from>
    <xdr:to>
      <xdr:col>7</xdr:col>
      <xdr:colOff>728382</xdr:colOff>
      <xdr:row>19</xdr:row>
      <xdr:rowOff>7470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FDFA985A-9AC7-4D0A-8A95-D7626D161B5D}"/>
            </a:ext>
          </a:extLst>
        </xdr:cNvPr>
        <xdr:cNvCxnSpPr/>
      </xdr:nvCxnSpPr>
      <xdr:spPr>
        <a:xfrm>
          <a:off x="7310157" y="3901327"/>
          <a:ext cx="0" cy="52574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723899</xdr:colOff>
      <xdr:row>22</xdr:row>
      <xdr:rowOff>185275</xdr:rowOff>
    </xdr:from>
    <xdr:to>
      <xdr:col>7</xdr:col>
      <xdr:colOff>723899</xdr:colOff>
      <xdr:row>24</xdr:row>
      <xdr:rowOff>129994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6253FE31-1C2F-4A27-8C8E-860A0E1C9FFA}"/>
            </a:ext>
          </a:extLst>
        </xdr:cNvPr>
        <xdr:cNvCxnSpPr/>
      </xdr:nvCxnSpPr>
      <xdr:spPr>
        <a:xfrm>
          <a:off x="7305674" y="5195425"/>
          <a:ext cx="0" cy="306669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720164</xdr:colOff>
      <xdr:row>24</xdr:row>
      <xdr:rowOff>127748</xdr:rowOff>
    </xdr:from>
    <xdr:to>
      <xdr:col>8</xdr:col>
      <xdr:colOff>557305</xdr:colOff>
      <xdr:row>24</xdr:row>
      <xdr:rowOff>127748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82D1D476-49E5-4235-88A7-29F2EB7D5787}"/>
            </a:ext>
          </a:extLst>
        </xdr:cNvPr>
        <xdr:cNvCxnSpPr/>
      </xdr:nvCxnSpPr>
      <xdr:spPr>
        <a:xfrm>
          <a:off x="7301939" y="5499848"/>
          <a:ext cx="865841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549088</xdr:colOff>
      <xdr:row>24</xdr:row>
      <xdr:rowOff>129988</xdr:rowOff>
    </xdr:from>
    <xdr:to>
      <xdr:col>8</xdr:col>
      <xdr:colOff>549088</xdr:colOff>
      <xdr:row>30</xdr:row>
      <xdr:rowOff>97117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1147CF5F-4D65-4C9D-9AC1-5306B09ABE9F}"/>
            </a:ext>
          </a:extLst>
        </xdr:cNvPr>
        <xdr:cNvCxnSpPr/>
      </xdr:nvCxnSpPr>
      <xdr:spPr>
        <a:xfrm>
          <a:off x="8159563" y="5502088"/>
          <a:ext cx="0" cy="1052979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749299</xdr:colOff>
      <xdr:row>30</xdr:row>
      <xdr:rowOff>76202</xdr:rowOff>
    </xdr:from>
    <xdr:to>
      <xdr:col>7</xdr:col>
      <xdr:colOff>749299</xdr:colOff>
      <xdr:row>31</xdr:row>
      <xdr:rowOff>22412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15A763A9-7725-4464-B246-6CF886DED190}"/>
            </a:ext>
          </a:extLst>
        </xdr:cNvPr>
        <xdr:cNvCxnSpPr/>
      </xdr:nvCxnSpPr>
      <xdr:spPr>
        <a:xfrm>
          <a:off x="7331074" y="6534152"/>
          <a:ext cx="0" cy="127185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1021456</xdr:colOff>
      <xdr:row>13</xdr:row>
      <xdr:rowOff>137230</xdr:rowOff>
    </xdr:from>
    <xdr:to>
      <xdr:col>8</xdr:col>
      <xdr:colOff>985630</xdr:colOff>
      <xdr:row>13</xdr:row>
      <xdr:rowOff>143240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50589B1A-5256-42AD-8C50-F381D239BF1F}"/>
            </a:ext>
          </a:extLst>
        </xdr:cNvPr>
        <xdr:cNvCxnSpPr/>
      </xdr:nvCxnSpPr>
      <xdr:spPr>
        <a:xfrm>
          <a:off x="7603231" y="3080455"/>
          <a:ext cx="992874" cy="601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1002169</xdr:colOff>
      <xdr:row>13</xdr:row>
      <xdr:rowOff>134471</xdr:rowOff>
    </xdr:from>
    <xdr:to>
      <xdr:col>8</xdr:col>
      <xdr:colOff>1002169</xdr:colOff>
      <xdr:row>23</xdr:row>
      <xdr:rowOff>119529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9C06BCA-3E14-4B53-B517-52853CDBE47D}"/>
            </a:ext>
          </a:extLst>
        </xdr:cNvPr>
        <xdr:cNvCxnSpPr/>
      </xdr:nvCxnSpPr>
      <xdr:spPr>
        <a:xfrm>
          <a:off x="8612644" y="3077696"/>
          <a:ext cx="0" cy="2232958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888990</xdr:colOff>
      <xdr:row>15</xdr:row>
      <xdr:rowOff>16565</xdr:rowOff>
    </xdr:from>
    <xdr:to>
      <xdr:col>8</xdr:col>
      <xdr:colOff>894522</xdr:colOff>
      <xdr:row>24</xdr:row>
      <xdr:rowOff>67236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BB83F82-CE6E-4EC5-BF0B-22CEDAD31B3B}"/>
            </a:ext>
          </a:extLst>
        </xdr:cNvPr>
        <xdr:cNvCxnSpPr/>
      </xdr:nvCxnSpPr>
      <xdr:spPr>
        <a:xfrm flipH="1">
          <a:off x="8499465" y="3436040"/>
          <a:ext cx="5532" cy="2003296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615584</xdr:colOff>
      <xdr:row>22</xdr:row>
      <xdr:rowOff>170328</xdr:rowOff>
    </xdr:from>
    <xdr:to>
      <xdr:col>9</xdr:col>
      <xdr:colOff>615584</xdr:colOff>
      <xdr:row>26</xdr:row>
      <xdr:rowOff>22412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81C1D2B2-4CBA-452A-B4FE-2FC3C4ABA277}"/>
            </a:ext>
          </a:extLst>
        </xdr:cNvPr>
        <xdr:cNvCxnSpPr/>
      </xdr:nvCxnSpPr>
      <xdr:spPr>
        <a:xfrm>
          <a:off x="9254759" y="5180478"/>
          <a:ext cx="0" cy="575984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484087</xdr:colOff>
      <xdr:row>22</xdr:row>
      <xdr:rowOff>173316</xdr:rowOff>
    </xdr:from>
    <xdr:to>
      <xdr:col>9</xdr:col>
      <xdr:colOff>484087</xdr:colOff>
      <xdr:row>26</xdr:row>
      <xdr:rowOff>25400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04D08BB3-F948-4967-9D6F-83B9E8D413FB}"/>
            </a:ext>
          </a:extLst>
        </xdr:cNvPr>
        <xdr:cNvCxnSpPr/>
      </xdr:nvCxnSpPr>
      <xdr:spPr>
        <a:xfrm>
          <a:off x="9123262" y="5183466"/>
          <a:ext cx="0" cy="575984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267443</xdr:colOff>
      <xdr:row>23</xdr:row>
      <xdr:rowOff>104588</xdr:rowOff>
    </xdr:from>
    <xdr:to>
      <xdr:col>10</xdr:col>
      <xdr:colOff>267443</xdr:colOff>
      <xdr:row>36</xdr:row>
      <xdr:rowOff>141941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75DF6667-7F54-48D6-8B3B-A09E269935E1}"/>
            </a:ext>
          </a:extLst>
        </xdr:cNvPr>
        <xdr:cNvCxnSpPr/>
      </xdr:nvCxnSpPr>
      <xdr:spPr>
        <a:xfrm>
          <a:off x="9897218" y="5295713"/>
          <a:ext cx="0" cy="2390028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37</xdr:row>
      <xdr:rowOff>123637</xdr:rowOff>
    </xdr:from>
    <xdr:to>
      <xdr:col>11</xdr:col>
      <xdr:colOff>10460</xdr:colOff>
      <xdr:row>37</xdr:row>
      <xdr:rowOff>123637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3A1E4E0C-F342-49E9-A5A1-57786827048C}"/>
            </a:ext>
          </a:extLst>
        </xdr:cNvPr>
        <xdr:cNvCxnSpPr/>
      </xdr:nvCxnSpPr>
      <xdr:spPr>
        <a:xfrm>
          <a:off x="7610475" y="7848412"/>
          <a:ext cx="3058460" cy="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127001</xdr:colOff>
      <xdr:row>24</xdr:row>
      <xdr:rowOff>44824</xdr:rowOff>
    </xdr:from>
    <xdr:to>
      <xdr:col>10</xdr:col>
      <xdr:colOff>127001</xdr:colOff>
      <xdr:row>36</xdr:row>
      <xdr:rowOff>134470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851EB5F7-0F40-4275-8F7B-AD777A5E814F}"/>
            </a:ext>
          </a:extLst>
        </xdr:cNvPr>
        <xdr:cNvCxnSpPr/>
      </xdr:nvCxnSpPr>
      <xdr:spPr>
        <a:xfrm>
          <a:off x="9756776" y="5416924"/>
          <a:ext cx="0" cy="2261346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984624</xdr:colOff>
      <xdr:row>23</xdr:row>
      <xdr:rowOff>126628</xdr:rowOff>
    </xdr:from>
    <xdr:to>
      <xdr:col>9</xdr:col>
      <xdr:colOff>254000</xdr:colOff>
      <xdr:row>23</xdr:row>
      <xdr:rowOff>126628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A4FA0E73-7FDC-428C-903E-B96D3DAE2615}"/>
            </a:ext>
          </a:extLst>
        </xdr:cNvPr>
        <xdr:cNvCxnSpPr/>
      </xdr:nvCxnSpPr>
      <xdr:spPr>
        <a:xfrm>
          <a:off x="8595099" y="5317753"/>
          <a:ext cx="298076" cy="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896470</xdr:colOff>
      <xdr:row>24</xdr:row>
      <xdr:rowOff>56778</xdr:rowOff>
    </xdr:from>
    <xdr:to>
      <xdr:col>9</xdr:col>
      <xdr:colOff>366058</xdr:colOff>
      <xdr:row>24</xdr:row>
      <xdr:rowOff>56778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CFCAB3A2-64ED-49C4-BBFF-A20AD97A47C5}"/>
            </a:ext>
          </a:extLst>
        </xdr:cNvPr>
        <xdr:cNvCxnSpPr/>
      </xdr:nvCxnSpPr>
      <xdr:spPr>
        <a:xfrm>
          <a:off x="8506945" y="5428878"/>
          <a:ext cx="498288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245408</xdr:colOff>
      <xdr:row>22</xdr:row>
      <xdr:rowOff>179294</xdr:rowOff>
    </xdr:from>
    <xdr:to>
      <xdr:col>9</xdr:col>
      <xdr:colOff>245408</xdr:colOff>
      <xdr:row>23</xdr:row>
      <xdr:rowOff>119529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337EF48-57AC-4C71-A17E-ADFAADBDB396}"/>
            </a:ext>
          </a:extLst>
        </xdr:cNvPr>
        <xdr:cNvCxnSpPr/>
      </xdr:nvCxnSpPr>
      <xdr:spPr>
        <a:xfrm>
          <a:off x="8884583" y="5189444"/>
          <a:ext cx="0" cy="12121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353732</xdr:colOff>
      <xdr:row>22</xdr:row>
      <xdr:rowOff>171823</xdr:rowOff>
    </xdr:from>
    <xdr:to>
      <xdr:col>9</xdr:col>
      <xdr:colOff>353732</xdr:colOff>
      <xdr:row>24</xdr:row>
      <xdr:rowOff>59764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C61FF39-7DAF-4C4C-B2A0-811BE054DEA0}"/>
            </a:ext>
          </a:extLst>
        </xdr:cNvPr>
        <xdr:cNvCxnSpPr/>
      </xdr:nvCxnSpPr>
      <xdr:spPr>
        <a:xfrm>
          <a:off x="8992907" y="5181973"/>
          <a:ext cx="0" cy="249891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757517</xdr:colOff>
      <xdr:row>24</xdr:row>
      <xdr:rowOff>59766</xdr:rowOff>
    </xdr:from>
    <xdr:to>
      <xdr:col>10</xdr:col>
      <xdr:colOff>141942</xdr:colOff>
      <xdr:row>24</xdr:row>
      <xdr:rowOff>59766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55F4A648-39BF-479E-A007-4C333E4320B3}"/>
            </a:ext>
          </a:extLst>
        </xdr:cNvPr>
        <xdr:cNvCxnSpPr/>
      </xdr:nvCxnSpPr>
      <xdr:spPr>
        <a:xfrm>
          <a:off x="9396692" y="5431866"/>
          <a:ext cx="375025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881529</xdr:colOff>
      <xdr:row>23</xdr:row>
      <xdr:rowOff>114674</xdr:rowOff>
    </xdr:from>
    <xdr:to>
      <xdr:col>10</xdr:col>
      <xdr:colOff>271930</xdr:colOff>
      <xdr:row>23</xdr:row>
      <xdr:rowOff>114674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E94E1DB-2DB5-48D0-9C26-17ACB449D19E}"/>
            </a:ext>
          </a:extLst>
        </xdr:cNvPr>
        <xdr:cNvCxnSpPr/>
      </xdr:nvCxnSpPr>
      <xdr:spPr>
        <a:xfrm>
          <a:off x="9520704" y="5305799"/>
          <a:ext cx="381001" cy="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752665</xdr:colOff>
      <xdr:row>23</xdr:row>
      <xdr:rowOff>2980</xdr:rowOff>
    </xdr:from>
    <xdr:to>
      <xdr:col>9</xdr:col>
      <xdr:colOff>752665</xdr:colOff>
      <xdr:row>24</xdr:row>
      <xdr:rowOff>77686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6C65E581-E8A8-42CE-AC57-9858CDD20055}"/>
            </a:ext>
          </a:extLst>
        </xdr:cNvPr>
        <xdr:cNvCxnSpPr/>
      </xdr:nvCxnSpPr>
      <xdr:spPr>
        <a:xfrm>
          <a:off x="9391840" y="5194105"/>
          <a:ext cx="0" cy="255681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898341</xdr:colOff>
      <xdr:row>23</xdr:row>
      <xdr:rowOff>2992</xdr:rowOff>
    </xdr:from>
    <xdr:to>
      <xdr:col>9</xdr:col>
      <xdr:colOff>898341</xdr:colOff>
      <xdr:row>23</xdr:row>
      <xdr:rowOff>129992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E9DFD838-F835-4ABB-99AF-B9CB654895F6}"/>
            </a:ext>
          </a:extLst>
        </xdr:cNvPr>
        <xdr:cNvCxnSpPr/>
      </xdr:nvCxnSpPr>
      <xdr:spPr>
        <a:xfrm>
          <a:off x="9537516" y="5194117"/>
          <a:ext cx="0" cy="12700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253992</xdr:colOff>
      <xdr:row>14</xdr:row>
      <xdr:rowOff>223630</xdr:rowOff>
    </xdr:from>
    <xdr:to>
      <xdr:col>13</xdr:col>
      <xdr:colOff>265043</xdr:colOff>
      <xdr:row>17</xdr:row>
      <xdr:rowOff>0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B643C1E3-FC23-4905-AC35-F041E709FD40}"/>
            </a:ext>
          </a:extLst>
        </xdr:cNvPr>
        <xdr:cNvCxnSpPr/>
      </xdr:nvCxnSpPr>
      <xdr:spPr>
        <a:xfrm flipH="1">
          <a:off x="12969867" y="3404980"/>
          <a:ext cx="11051" cy="433595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405848</xdr:colOff>
      <xdr:row>14</xdr:row>
      <xdr:rowOff>215348</xdr:rowOff>
    </xdr:from>
    <xdr:to>
      <xdr:col>13</xdr:col>
      <xdr:colOff>406392</xdr:colOff>
      <xdr:row>17</xdr:row>
      <xdr:rowOff>2980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8727CD3-F955-4197-AC8B-3DCE093A08C2}"/>
            </a:ext>
          </a:extLst>
        </xdr:cNvPr>
        <xdr:cNvCxnSpPr/>
      </xdr:nvCxnSpPr>
      <xdr:spPr>
        <a:xfrm>
          <a:off x="13121723" y="3396698"/>
          <a:ext cx="544" cy="444857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605372</xdr:colOff>
      <xdr:row>7</xdr:row>
      <xdr:rowOff>104589</xdr:rowOff>
    </xdr:from>
    <xdr:to>
      <xdr:col>12</xdr:col>
      <xdr:colOff>605372</xdr:colOff>
      <xdr:row>8</xdr:row>
      <xdr:rowOff>119529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42E30E4-A277-48BE-9ECA-01974DE9A517}"/>
            </a:ext>
          </a:extLst>
        </xdr:cNvPr>
        <xdr:cNvCxnSpPr/>
      </xdr:nvCxnSpPr>
      <xdr:spPr>
        <a:xfrm>
          <a:off x="12292547" y="1904814"/>
          <a:ext cx="0" cy="195915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609974</xdr:colOff>
      <xdr:row>7</xdr:row>
      <xdr:rowOff>122518</xdr:rowOff>
    </xdr:from>
    <xdr:to>
      <xdr:col>13</xdr:col>
      <xdr:colOff>7471</xdr:colOff>
      <xdr:row>7</xdr:row>
      <xdr:rowOff>122518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5D9B9B50-493C-4C79-ACA7-EF5955B44486}"/>
            </a:ext>
          </a:extLst>
        </xdr:cNvPr>
        <xdr:cNvCxnSpPr/>
      </xdr:nvCxnSpPr>
      <xdr:spPr>
        <a:xfrm>
          <a:off x="12297149" y="1922743"/>
          <a:ext cx="426197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1072029</xdr:colOff>
      <xdr:row>6</xdr:row>
      <xdr:rowOff>103841</xdr:rowOff>
    </xdr:from>
    <xdr:to>
      <xdr:col>14</xdr:col>
      <xdr:colOff>791882</xdr:colOff>
      <xdr:row>6</xdr:row>
      <xdr:rowOff>103841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935C415E-ECF8-42B0-AE8E-7F7E50F208E1}"/>
            </a:ext>
          </a:extLst>
        </xdr:cNvPr>
        <xdr:cNvCxnSpPr/>
      </xdr:nvCxnSpPr>
      <xdr:spPr>
        <a:xfrm>
          <a:off x="13740279" y="1723091"/>
          <a:ext cx="796178" cy="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803448</xdr:colOff>
      <xdr:row>6</xdr:row>
      <xdr:rowOff>95624</xdr:rowOff>
    </xdr:from>
    <xdr:to>
      <xdr:col>14</xdr:col>
      <xdr:colOff>803448</xdr:colOff>
      <xdr:row>11</xdr:row>
      <xdr:rowOff>7471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1A81FF1D-B6DA-4808-96DE-A62F9EE8B81E}"/>
            </a:ext>
          </a:extLst>
        </xdr:cNvPr>
        <xdr:cNvCxnSpPr/>
      </xdr:nvCxnSpPr>
      <xdr:spPr>
        <a:xfrm>
          <a:off x="14548023" y="1714874"/>
          <a:ext cx="0" cy="816722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1076141</xdr:colOff>
      <xdr:row>7</xdr:row>
      <xdr:rowOff>132978</xdr:rowOff>
    </xdr:from>
    <xdr:to>
      <xdr:col>14</xdr:col>
      <xdr:colOff>649941</xdr:colOff>
      <xdr:row>7</xdr:row>
      <xdr:rowOff>132978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E66E3C5-64D1-438F-B7CC-B50381E22B31}"/>
            </a:ext>
          </a:extLst>
        </xdr:cNvPr>
        <xdr:cNvCxnSpPr/>
      </xdr:nvCxnSpPr>
      <xdr:spPr>
        <a:xfrm>
          <a:off x="13744391" y="1933203"/>
          <a:ext cx="650125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649553</xdr:colOff>
      <xdr:row>7</xdr:row>
      <xdr:rowOff>119530</xdr:rowOff>
    </xdr:from>
    <xdr:to>
      <xdr:col>14</xdr:col>
      <xdr:colOff>649553</xdr:colOff>
      <xdr:row>11</xdr:row>
      <xdr:rowOff>10460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7C47DA01-F7A4-4CFD-851E-84041CE269DF}"/>
            </a:ext>
          </a:extLst>
        </xdr:cNvPr>
        <xdr:cNvCxnSpPr/>
      </xdr:nvCxnSpPr>
      <xdr:spPr>
        <a:xfrm>
          <a:off x="14394128" y="1919755"/>
          <a:ext cx="0" cy="61483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1026397</xdr:colOff>
      <xdr:row>13</xdr:row>
      <xdr:rowOff>41517</xdr:rowOff>
    </xdr:from>
    <xdr:to>
      <xdr:col>6</xdr:col>
      <xdr:colOff>1026397</xdr:colOff>
      <xdr:row>13</xdr:row>
      <xdr:rowOff>54217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E983B0C5-396A-4DD1-B60D-0A93ACEE7AD0}"/>
            </a:ext>
          </a:extLst>
        </xdr:cNvPr>
        <xdr:cNvCxnSpPr/>
      </xdr:nvCxnSpPr>
      <xdr:spPr>
        <a:xfrm>
          <a:off x="5550772" y="2984742"/>
          <a:ext cx="1028700" cy="1270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981</xdr:colOff>
      <xdr:row>14</xdr:row>
      <xdr:rowOff>98076</xdr:rowOff>
    </xdr:from>
    <xdr:to>
      <xdr:col>7</xdr:col>
      <xdr:colOff>982</xdr:colOff>
      <xdr:row>14</xdr:row>
      <xdr:rowOff>110776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6F36921-DDCF-4879-85CF-B64D30A8A3BB}"/>
            </a:ext>
          </a:extLst>
        </xdr:cNvPr>
        <xdr:cNvCxnSpPr/>
      </xdr:nvCxnSpPr>
      <xdr:spPr>
        <a:xfrm>
          <a:off x="5554056" y="3279426"/>
          <a:ext cx="1028701" cy="1270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734122</xdr:colOff>
      <xdr:row>9</xdr:row>
      <xdr:rowOff>74342</xdr:rowOff>
    </xdr:from>
    <xdr:to>
      <xdr:col>7</xdr:col>
      <xdr:colOff>1635</xdr:colOff>
      <xdr:row>9</xdr:row>
      <xdr:rowOff>86239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73358BE-F321-46FE-A4C1-4D3D8589985C}"/>
            </a:ext>
          </a:extLst>
        </xdr:cNvPr>
        <xdr:cNvCxnSpPr/>
      </xdr:nvCxnSpPr>
      <xdr:spPr>
        <a:xfrm>
          <a:off x="5258497" y="2236517"/>
          <a:ext cx="1324913" cy="11897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669073</xdr:colOff>
      <xdr:row>9</xdr:row>
      <xdr:rowOff>18586</xdr:rowOff>
    </xdr:from>
    <xdr:to>
      <xdr:col>7</xdr:col>
      <xdr:colOff>2084</xdr:colOff>
      <xdr:row>9</xdr:row>
      <xdr:rowOff>27508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0EC3ECFD-DD2B-45CF-A8DE-803612D3BBCF}"/>
            </a:ext>
          </a:extLst>
        </xdr:cNvPr>
        <xdr:cNvCxnSpPr/>
      </xdr:nvCxnSpPr>
      <xdr:spPr>
        <a:xfrm>
          <a:off x="5193448" y="2180761"/>
          <a:ext cx="1390411" cy="8922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622610</xdr:colOff>
      <xdr:row>8</xdr:row>
      <xdr:rowOff>134744</xdr:rowOff>
    </xdr:from>
    <xdr:to>
      <xdr:col>6</xdr:col>
      <xdr:colOff>1026228</xdr:colOff>
      <xdr:row>8</xdr:row>
      <xdr:rowOff>152821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28D38898-29F6-492B-97DB-A2AD6122A707}"/>
            </a:ext>
          </a:extLst>
        </xdr:cNvPr>
        <xdr:cNvCxnSpPr/>
      </xdr:nvCxnSpPr>
      <xdr:spPr>
        <a:xfrm>
          <a:off x="5146985" y="2115944"/>
          <a:ext cx="1432318" cy="18077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562208</xdr:colOff>
      <xdr:row>8</xdr:row>
      <xdr:rowOff>78988</xdr:rowOff>
    </xdr:from>
    <xdr:to>
      <xdr:col>7</xdr:col>
      <xdr:colOff>1083</xdr:colOff>
      <xdr:row>8</xdr:row>
      <xdr:rowOff>91513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986108C0-2A80-4C67-8E0B-4EBB8967FBE4}"/>
            </a:ext>
          </a:extLst>
        </xdr:cNvPr>
        <xdr:cNvCxnSpPr/>
      </xdr:nvCxnSpPr>
      <xdr:spPr>
        <a:xfrm>
          <a:off x="5086583" y="2060188"/>
          <a:ext cx="1496275" cy="12525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566854</xdr:colOff>
      <xdr:row>8</xdr:row>
      <xdr:rowOff>69695</xdr:rowOff>
    </xdr:from>
    <xdr:to>
      <xdr:col>5</xdr:col>
      <xdr:colOff>571500</xdr:colOff>
      <xdr:row>13</xdr:row>
      <xdr:rowOff>0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FBBC4EDC-E893-4C9B-96F2-22E5FC801100}"/>
            </a:ext>
          </a:extLst>
        </xdr:cNvPr>
        <xdr:cNvCxnSpPr/>
      </xdr:nvCxnSpPr>
      <xdr:spPr>
        <a:xfrm flipV="1">
          <a:off x="5091229" y="2050895"/>
          <a:ext cx="4646" cy="89233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617034</xdr:colOff>
      <xdr:row>8</xdr:row>
      <xdr:rowOff>130098</xdr:rowOff>
    </xdr:from>
    <xdr:to>
      <xdr:col>5</xdr:col>
      <xdr:colOff>622610</xdr:colOff>
      <xdr:row>12</xdr:row>
      <xdr:rowOff>236032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C761979-0B67-48ED-BCFC-207415757279}"/>
            </a:ext>
          </a:extLst>
        </xdr:cNvPr>
        <xdr:cNvCxnSpPr/>
      </xdr:nvCxnSpPr>
      <xdr:spPr>
        <a:xfrm flipV="1">
          <a:off x="5141409" y="2111298"/>
          <a:ext cx="5576" cy="829834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671860</xdr:colOff>
      <xdr:row>9</xdr:row>
      <xdr:rowOff>18586</xdr:rowOff>
    </xdr:from>
    <xdr:to>
      <xdr:col>5</xdr:col>
      <xdr:colOff>673720</xdr:colOff>
      <xdr:row>12</xdr:row>
      <xdr:rowOff>235103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BCE33CED-D4EE-4D80-AFB7-8BEBB42A177F}"/>
            </a:ext>
          </a:extLst>
        </xdr:cNvPr>
        <xdr:cNvCxnSpPr/>
      </xdr:nvCxnSpPr>
      <xdr:spPr>
        <a:xfrm flipV="1">
          <a:off x="5196235" y="2180761"/>
          <a:ext cx="1860" cy="759442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731334</xdr:colOff>
      <xdr:row>9</xdr:row>
      <xdr:rowOff>60403</xdr:rowOff>
    </xdr:from>
    <xdr:to>
      <xdr:col>5</xdr:col>
      <xdr:colOff>734122</xdr:colOff>
      <xdr:row>13</xdr:row>
      <xdr:rowOff>1856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89056402-8869-4423-B2AC-62218C81EB1F}"/>
            </a:ext>
          </a:extLst>
        </xdr:cNvPr>
        <xdr:cNvCxnSpPr/>
      </xdr:nvCxnSpPr>
      <xdr:spPr>
        <a:xfrm flipV="1">
          <a:off x="5255709" y="2222578"/>
          <a:ext cx="2788" cy="722503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514814</xdr:colOff>
      <xdr:row>8</xdr:row>
      <xdr:rowOff>23232</xdr:rowOff>
    </xdr:from>
    <xdr:to>
      <xdr:col>5</xdr:col>
      <xdr:colOff>520390</xdr:colOff>
      <xdr:row>12</xdr:row>
      <xdr:rowOff>236035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6E19E631-5E9A-4EC3-A15D-02A5519EFD32}"/>
            </a:ext>
          </a:extLst>
        </xdr:cNvPr>
        <xdr:cNvCxnSpPr/>
      </xdr:nvCxnSpPr>
      <xdr:spPr>
        <a:xfrm flipV="1">
          <a:off x="5039189" y="2004432"/>
          <a:ext cx="5576" cy="936703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505519</xdr:colOff>
      <xdr:row>8</xdr:row>
      <xdr:rowOff>22298</xdr:rowOff>
    </xdr:from>
    <xdr:to>
      <xdr:col>7</xdr:col>
      <xdr:colOff>0</xdr:colOff>
      <xdr:row>8</xdr:row>
      <xdr:rowOff>32525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E68D28-DBE3-4DB0-9ED8-2B78FE0795CA}"/>
            </a:ext>
          </a:extLst>
        </xdr:cNvPr>
        <xdr:cNvCxnSpPr/>
      </xdr:nvCxnSpPr>
      <xdr:spPr>
        <a:xfrm>
          <a:off x="5029894" y="2003498"/>
          <a:ext cx="1551881" cy="10227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997099</xdr:colOff>
      <xdr:row>11</xdr:row>
      <xdr:rowOff>43833</xdr:rowOff>
    </xdr:from>
    <xdr:to>
      <xdr:col>7</xdr:col>
      <xdr:colOff>0</xdr:colOff>
      <xdr:row>11</xdr:row>
      <xdr:rowOff>51110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64C2CB26-D227-46ED-B8EB-01CF16261FCB}"/>
            </a:ext>
          </a:extLst>
        </xdr:cNvPr>
        <xdr:cNvCxnSpPr/>
      </xdr:nvCxnSpPr>
      <xdr:spPr>
        <a:xfrm>
          <a:off x="5521474" y="2567958"/>
          <a:ext cx="1060301" cy="7277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1007327</xdr:colOff>
      <xdr:row>11</xdr:row>
      <xdr:rowOff>41817</xdr:rowOff>
    </xdr:from>
    <xdr:to>
      <xdr:col>5</xdr:col>
      <xdr:colOff>1008256</xdr:colOff>
      <xdr:row>12</xdr:row>
      <xdr:rowOff>236035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79211081-D08D-46BD-8074-A32541C2A8AF}"/>
            </a:ext>
          </a:extLst>
        </xdr:cNvPr>
        <xdr:cNvCxnSpPr/>
      </xdr:nvCxnSpPr>
      <xdr:spPr>
        <a:xfrm flipV="1">
          <a:off x="5531702" y="2565942"/>
          <a:ext cx="929" cy="37519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881063</xdr:colOff>
      <xdr:row>6</xdr:row>
      <xdr:rowOff>59531</xdr:rowOff>
    </xdr:from>
    <xdr:to>
      <xdr:col>9</xdr:col>
      <xdr:colOff>6046</xdr:colOff>
      <xdr:row>6</xdr:row>
      <xdr:rowOff>71226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E1433A68-381D-404F-9DBF-BE8EF3113F15}"/>
            </a:ext>
          </a:extLst>
        </xdr:cNvPr>
        <xdr:cNvCxnSpPr/>
      </xdr:nvCxnSpPr>
      <xdr:spPr>
        <a:xfrm>
          <a:off x="7462838" y="1678781"/>
          <a:ext cx="1182383" cy="11695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881063</xdr:colOff>
      <xdr:row>6</xdr:row>
      <xdr:rowOff>45447</xdr:rowOff>
    </xdr:from>
    <xdr:to>
      <xdr:col>7</xdr:col>
      <xdr:colOff>885418</xdr:colOff>
      <xdr:row>7</xdr:row>
      <xdr:rowOff>178593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58F8A62-53F2-4864-B4CF-2E36B74C3C38}"/>
            </a:ext>
          </a:extLst>
        </xdr:cNvPr>
        <xdr:cNvCxnSpPr/>
      </xdr:nvCxnSpPr>
      <xdr:spPr>
        <a:xfrm flipV="1">
          <a:off x="7462838" y="1664697"/>
          <a:ext cx="4355" cy="314121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285750</xdr:colOff>
      <xdr:row>8</xdr:row>
      <xdr:rowOff>83343</xdr:rowOff>
    </xdr:from>
    <xdr:to>
      <xdr:col>8</xdr:col>
      <xdr:colOff>1021649</xdr:colOff>
      <xdr:row>8</xdr:row>
      <xdr:rowOff>92657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45677AC-3B8A-4F7D-97A6-E42E7E7ABA39}"/>
            </a:ext>
          </a:extLst>
        </xdr:cNvPr>
        <xdr:cNvCxnSpPr/>
      </xdr:nvCxnSpPr>
      <xdr:spPr>
        <a:xfrm>
          <a:off x="7896225" y="2064543"/>
          <a:ext cx="735899" cy="9314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287724</xdr:colOff>
      <xdr:row>8</xdr:row>
      <xdr:rowOff>72831</xdr:rowOff>
    </xdr:from>
    <xdr:to>
      <xdr:col>8</xdr:col>
      <xdr:colOff>287724</xdr:colOff>
      <xdr:row>10</xdr:row>
      <xdr:rowOff>166687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F5B1FBE0-7BD6-44FA-958D-899D31C63257}"/>
            </a:ext>
          </a:extLst>
        </xdr:cNvPr>
        <xdr:cNvCxnSpPr/>
      </xdr:nvCxnSpPr>
      <xdr:spPr>
        <a:xfrm flipV="1">
          <a:off x="7898199" y="2054031"/>
          <a:ext cx="0" cy="455806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1021557</xdr:colOff>
      <xdr:row>10</xdr:row>
      <xdr:rowOff>170259</xdr:rowOff>
    </xdr:from>
    <xdr:to>
      <xdr:col>8</xdr:col>
      <xdr:colOff>297656</xdr:colOff>
      <xdr:row>10</xdr:row>
      <xdr:rowOff>170259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78E8F1D2-9DEE-4BD8-AEBC-4805A33CCEC5}"/>
            </a:ext>
          </a:extLst>
        </xdr:cNvPr>
        <xdr:cNvCxnSpPr/>
      </xdr:nvCxnSpPr>
      <xdr:spPr>
        <a:xfrm>
          <a:off x="7603332" y="2513409"/>
          <a:ext cx="304799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1016486</xdr:colOff>
      <xdr:row>13</xdr:row>
      <xdr:rowOff>38716</xdr:rowOff>
    </xdr:from>
    <xdr:to>
      <xdr:col>10</xdr:col>
      <xdr:colOff>612913</xdr:colOff>
      <xdr:row>13</xdr:row>
      <xdr:rowOff>41413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C94B6BB0-D32C-4772-8E23-004D47106B62}"/>
            </a:ext>
          </a:extLst>
        </xdr:cNvPr>
        <xdr:cNvCxnSpPr/>
      </xdr:nvCxnSpPr>
      <xdr:spPr>
        <a:xfrm>
          <a:off x="7598261" y="2981941"/>
          <a:ext cx="2644427" cy="2697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616226</xdr:colOff>
      <xdr:row>13</xdr:row>
      <xdr:rowOff>28161</xdr:rowOff>
    </xdr:from>
    <xdr:to>
      <xdr:col>10</xdr:col>
      <xdr:colOff>621196</xdr:colOff>
      <xdr:row>31</xdr:row>
      <xdr:rowOff>99392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386966A3-38E9-410F-9763-56205AD301FF}"/>
            </a:ext>
          </a:extLst>
        </xdr:cNvPr>
        <xdr:cNvCxnSpPr/>
      </xdr:nvCxnSpPr>
      <xdr:spPr>
        <a:xfrm>
          <a:off x="10246001" y="2971386"/>
          <a:ext cx="4970" cy="3766931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641748</xdr:colOff>
      <xdr:row>31</xdr:row>
      <xdr:rowOff>93967</xdr:rowOff>
    </xdr:from>
    <xdr:to>
      <xdr:col>10</xdr:col>
      <xdr:colOff>1026062</xdr:colOff>
      <xdr:row>31</xdr:row>
      <xdr:rowOff>93967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33965B36-6D1E-46E7-9645-58FCAEB9FA16}"/>
            </a:ext>
          </a:extLst>
        </xdr:cNvPr>
        <xdr:cNvCxnSpPr/>
      </xdr:nvCxnSpPr>
      <xdr:spPr>
        <a:xfrm>
          <a:off x="10271523" y="6732892"/>
          <a:ext cx="384314" cy="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1022074</xdr:colOff>
      <xdr:row>14</xdr:row>
      <xdr:rowOff>86139</xdr:rowOff>
    </xdr:from>
    <xdr:to>
      <xdr:col>10</xdr:col>
      <xdr:colOff>505239</xdr:colOff>
      <xdr:row>14</xdr:row>
      <xdr:rowOff>107674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AC5645B-07BF-4BD9-8B55-230033760F95}"/>
            </a:ext>
          </a:extLst>
        </xdr:cNvPr>
        <xdr:cNvCxnSpPr/>
      </xdr:nvCxnSpPr>
      <xdr:spPr>
        <a:xfrm>
          <a:off x="7603849" y="3267489"/>
          <a:ext cx="2531165" cy="21535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495300</xdr:colOff>
      <xdr:row>14</xdr:row>
      <xdr:rowOff>89452</xdr:rowOff>
    </xdr:from>
    <xdr:to>
      <xdr:col>10</xdr:col>
      <xdr:colOff>505239</xdr:colOff>
      <xdr:row>32</xdr:row>
      <xdr:rowOff>33130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04D8A40C-B89D-44B1-B0E4-B5A86D056E75}"/>
            </a:ext>
          </a:extLst>
        </xdr:cNvPr>
        <xdr:cNvCxnSpPr/>
      </xdr:nvCxnSpPr>
      <xdr:spPr>
        <a:xfrm>
          <a:off x="10125075" y="3270802"/>
          <a:ext cx="9939" cy="3582228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505239</xdr:colOff>
      <xdr:row>32</xdr:row>
      <xdr:rowOff>14453</xdr:rowOff>
    </xdr:from>
    <xdr:to>
      <xdr:col>11</xdr:col>
      <xdr:colOff>2331</xdr:colOff>
      <xdr:row>32</xdr:row>
      <xdr:rowOff>16565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F5B32CBE-1184-4E82-BE5F-B66E584A1090}"/>
            </a:ext>
          </a:extLst>
        </xdr:cNvPr>
        <xdr:cNvCxnSpPr/>
      </xdr:nvCxnSpPr>
      <xdr:spPr>
        <a:xfrm flipV="1">
          <a:off x="10135014" y="6834353"/>
          <a:ext cx="525792" cy="2112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975170</xdr:colOff>
      <xdr:row>17</xdr:row>
      <xdr:rowOff>57327</xdr:rowOff>
    </xdr:from>
    <xdr:to>
      <xdr:col>8</xdr:col>
      <xdr:colOff>369794</xdr:colOff>
      <xdr:row>17</xdr:row>
      <xdr:rowOff>57327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B9C10924-1BCB-4807-8C50-D8A7A68959C3}"/>
            </a:ext>
          </a:extLst>
        </xdr:cNvPr>
        <xdr:cNvCxnSpPr/>
      </xdr:nvCxnSpPr>
      <xdr:spPr>
        <a:xfrm>
          <a:off x="7556945" y="3895902"/>
          <a:ext cx="423324" cy="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380253</xdr:colOff>
      <xdr:row>13</xdr:row>
      <xdr:rowOff>224118</xdr:rowOff>
    </xdr:from>
    <xdr:to>
      <xdr:col>8</xdr:col>
      <xdr:colOff>392206</xdr:colOff>
      <xdr:row>17</xdr:row>
      <xdr:rowOff>70224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7F5B9604-6940-4BE2-8169-48D9E7618757}"/>
            </a:ext>
          </a:extLst>
        </xdr:cNvPr>
        <xdr:cNvCxnSpPr/>
      </xdr:nvCxnSpPr>
      <xdr:spPr>
        <a:xfrm flipH="1">
          <a:off x="7990728" y="3167343"/>
          <a:ext cx="11953" cy="741456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1008788</xdr:colOff>
      <xdr:row>14</xdr:row>
      <xdr:rowOff>0</xdr:rowOff>
    </xdr:from>
    <xdr:to>
      <xdr:col>8</xdr:col>
      <xdr:colOff>403412</xdr:colOff>
      <xdr:row>14</xdr:row>
      <xdr:rowOff>1297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DB35F9A7-749A-4C7B-88B5-98DAB6D1745E}"/>
            </a:ext>
          </a:extLst>
        </xdr:cNvPr>
        <xdr:cNvCxnSpPr/>
      </xdr:nvCxnSpPr>
      <xdr:spPr>
        <a:xfrm flipV="1">
          <a:off x="7590563" y="3181350"/>
          <a:ext cx="423324" cy="1297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375</xdr:colOff>
      <xdr:row>13</xdr:row>
      <xdr:rowOff>134445</xdr:rowOff>
    </xdr:from>
    <xdr:to>
      <xdr:col>7</xdr:col>
      <xdr:colOff>376</xdr:colOff>
      <xdr:row>13</xdr:row>
      <xdr:rowOff>147145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412DF6A3-803D-46CF-9599-513305583FBD}"/>
            </a:ext>
          </a:extLst>
        </xdr:cNvPr>
        <xdr:cNvCxnSpPr/>
      </xdr:nvCxnSpPr>
      <xdr:spPr>
        <a:xfrm>
          <a:off x="5553450" y="3077670"/>
          <a:ext cx="1028701" cy="12700"/>
        </a:xfrm>
        <a:prstGeom prst="line">
          <a:avLst/>
        </a:prstGeom>
        <a:ln w="28575"/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1800</xdr:colOff>
      <xdr:row>14</xdr:row>
      <xdr:rowOff>24554</xdr:rowOff>
    </xdr:from>
    <xdr:to>
      <xdr:col>7</xdr:col>
      <xdr:colOff>1801</xdr:colOff>
      <xdr:row>14</xdr:row>
      <xdr:rowOff>37254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20A6FA72-1E23-40AB-B9F3-510CB31C57AB}"/>
            </a:ext>
          </a:extLst>
        </xdr:cNvPr>
        <xdr:cNvCxnSpPr/>
      </xdr:nvCxnSpPr>
      <xdr:spPr>
        <a:xfrm>
          <a:off x="5554875" y="3205904"/>
          <a:ext cx="1028701" cy="1270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660115</xdr:colOff>
      <xdr:row>50</xdr:row>
      <xdr:rowOff>145676</xdr:rowOff>
    </xdr:from>
    <xdr:to>
      <xdr:col>6</xdr:col>
      <xdr:colOff>438040</xdr:colOff>
      <xdr:row>73</xdr:row>
      <xdr:rowOff>64448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F390EB9F-8EC7-4A54-B99E-1E064475C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06868" y="9494570"/>
          <a:ext cx="4042537" cy="5336043"/>
        </a:xfrm>
        <a:prstGeom prst="rect">
          <a:avLst/>
        </a:prstGeom>
      </xdr:spPr>
    </xdr:pic>
    <xdr:clientData/>
  </xdr:twoCellAnchor>
  <xdr:twoCellAnchor editAs="oneCell">
    <xdr:from>
      <xdr:col>6</xdr:col>
      <xdr:colOff>526676</xdr:colOff>
      <xdr:row>50</xdr:row>
      <xdr:rowOff>146085</xdr:rowOff>
    </xdr:from>
    <xdr:to>
      <xdr:col>14</xdr:col>
      <xdr:colOff>0</xdr:colOff>
      <xdr:row>73</xdr:row>
      <xdr:rowOff>67235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81E79323-3971-65D1-7E5C-E5CDF011F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84794" y="10141732"/>
          <a:ext cx="7676030" cy="4044915"/>
        </a:xfrm>
        <a:prstGeom prst="rect">
          <a:avLst/>
        </a:prstGeom>
      </xdr:spPr>
    </xdr:pic>
    <xdr:clientData/>
  </xdr:twoCellAnchor>
  <xdr:twoCellAnchor editAs="oneCell">
    <xdr:from>
      <xdr:col>0</xdr:col>
      <xdr:colOff>649942</xdr:colOff>
      <xdr:row>74</xdr:row>
      <xdr:rowOff>22411</xdr:rowOff>
    </xdr:from>
    <xdr:to>
      <xdr:col>6</xdr:col>
      <xdr:colOff>459442</xdr:colOff>
      <xdr:row>95</xdr:row>
      <xdr:rowOff>40254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06BFE96-5188-4D5A-BD7A-B80A5C2A6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9942" y="14321117"/>
          <a:ext cx="5367618" cy="37830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514351</xdr:colOff>
      <xdr:row>70</xdr:row>
      <xdr:rowOff>142875</xdr:rowOff>
    </xdr:from>
    <xdr:to>
      <xdr:col>21</xdr:col>
      <xdr:colOff>561976</xdr:colOff>
      <xdr:row>111</xdr:row>
      <xdr:rowOff>16740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207BA1-39C7-4B51-93E0-57453CC41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10426" y="14020800"/>
          <a:ext cx="7810500" cy="7684365"/>
        </a:xfrm>
        <a:prstGeom prst="rect">
          <a:avLst/>
        </a:prstGeom>
      </xdr:spPr>
    </xdr:pic>
    <xdr:clientData/>
  </xdr:twoCellAnchor>
  <xdr:twoCellAnchor editAs="oneCell">
    <xdr:from>
      <xdr:col>11</xdr:col>
      <xdr:colOff>78441</xdr:colOff>
      <xdr:row>36</xdr:row>
      <xdr:rowOff>268939</xdr:rowOff>
    </xdr:from>
    <xdr:to>
      <xdr:col>19</xdr:col>
      <xdr:colOff>683558</xdr:colOff>
      <xdr:row>68</xdr:row>
      <xdr:rowOff>50623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840DE-7883-44B2-A94E-8FD6C1610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84116" y="7203139"/>
          <a:ext cx="6310592" cy="6344409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18</xdr:row>
      <xdr:rowOff>66675</xdr:rowOff>
    </xdr:from>
    <xdr:to>
      <xdr:col>4</xdr:col>
      <xdr:colOff>190259</xdr:colOff>
      <xdr:row>29</xdr:row>
      <xdr:rowOff>158467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19095C4-4A85-44DA-B304-73D68544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3495675"/>
          <a:ext cx="2561984" cy="2263492"/>
        </a:xfrm>
        <a:prstGeom prst="rect">
          <a:avLst/>
        </a:prstGeom>
      </xdr:spPr>
    </xdr:pic>
    <xdr:clientData/>
  </xdr:twoCellAnchor>
  <xdr:twoCellAnchor>
    <xdr:from>
      <xdr:col>14</xdr:col>
      <xdr:colOff>2382</xdr:colOff>
      <xdr:row>5</xdr:row>
      <xdr:rowOff>179784</xdr:rowOff>
    </xdr:from>
    <xdr:to>
      <xdr:col>15</xdr:col>
      <xdr:colOff>21981</xdr:colOff>
      <xdr:row>6</xdr:row>
      <xdr:rowOff>0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73491ED-C7C1-4656-B76A-48EA3CDC862B}"/>
            </a:ext>
          </a:extLst>
        </xdr:cNvPr>
        <xdr:cNvCxnSpPr/>
      </xdr:nvCxnSpPr>
      <xdr:spPr>
        <a:xfrm>
          <a:off x="9479757" y="1132284"/>
          <a:ext cx="800649" cy="10716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2382</xdr:colOff>
      <xdr:row>7</xdr:row>
      <xdr:rowOff>189309</xdr:rowOff>
    </xdr:from>
    <xdr:to>
      <xdr:col>15</xdr:col>
      <xdr:colOff>29308</xdr:colOff>
      <xdr:row>8</xdr:row>
      <xdr:rowOff>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42F2B55C-6BD6-4A8B-81B6-9E7E3D651350}"/>
            </a:ext>
          </a:extLst>
        </xdr:cNvPr>
        <xdr:cNvCxnSpPr/>
      </xdr:nvCxnSpPr>
      <xdr:spPr>
        <a:xfrm>
          <a:off x="9479757" y="1522809"/>
          <a:ext cx="807976" cy="1191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2135</xdr:colOff>
      <xdr:row>5</xdr:row>
      <xdr:rowOff>38100</xdr:rowOff>
    </xdr:from>
    <xdr:to>
      <xdr:col>19</xdr:col>
      <xdr:colOff>5953</xdr:colOff>
      <xdr:row>5</xdr:row>
      <xdr:rowOff>48327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D1DF4B3-FA37-4286-A137-5DFDFF08786C}"/>
            </a:ext>
          </a:extLst>
        </xdr:cNvPr>
        <xdr:cNvCxnSpPr/>
      </xdr:nvCxnSpPr>
      <xdr:spPr>
        <a:xfrm>
          <a:off x="11136860" y="990600"/>
          <a:ext cx="1880243" cy="10227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723</xdr:colOff>
      <xdr:row>5</xdr:row>
      <xdr:rowOff>83344</xdr:rowOff>
    </xdr:from>
    <xdr:to>
      <xdr:col>19</xdr:col>
      <xdr:colOff>4541</xdr:colOff>
      <xdr:row>5</xdr:row>
      <xdr:rowOff>93571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88C97E96-19FB-4F89-A8C9-2B80B3FA218E}"/>
            </a:ext>
          </a:extLst>
        </xdr:cNvPr>
        <xdr:cNvCxnSpPr/>
      </xdr:nvCxnSpPr>
      <xdr:spPr>
        <a:xfrm>
          <a:off x="11135448" y="1035844"/>
          <a:ext cx="1880243" cy="10227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3283</xdr:colOff>
      <xdr:row>5</xdr:row>
      <xdr:rowOff>133167</xdr:rowOff>
    </xdr:from>
    <xdr:to>
      <xdr:col>19</xdr:col>
      <xdr:colOff>3130</xdr:colOff>
      <xdr:row>5</xdr:row>
      <xdr:rowOff>143394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53B8EF3B-B3DD-4EF4-BDF4-704D632E3208}"/>
            </a:ext>
          </a:extLst>
        </xdr:cNvPr>
        <xdr:cNvCxnSpPr/>
      </xdr:nvCxnSpPr>
      <xdr:spPr>
        <a:xfrm>
          <a:off x="11138008" y="1085667"/>
          <a:ext cx="1876272" cy="10227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1870</xdr:colOff>
      <xdr:row>5</xdr:row>
      <xdr:rowOff>177036</xdr:rowOff>
    </xdr:from>
    <xdr:to>
      <xdr:col>19</xdr:col>
      <xdr:colOff>1717</xdr:colOff>
      <xdr:row>5</xdr:row>
      <xdr:rowOff>187263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A99E561-D532-4E4D-8B79-99F038E05F56}"/>
            </a:ext>
          </a:extLst>
        </xdr:cNvPr>
        <xdr:cNvCxnSpPr/>
      </xdr:nvCxnSpPr>
      <xdr:spPr>
        <a:xfrm>
          <a:off x="11136595" y="1129536"/>
          <a:ext cx="1876272" cy="10227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458</xdr:colOff>
      <xdr:row>6</xdr:row>
      <xdr:rowOff>37732</xdr:rowOff>
    </xdr:from>
    <xdr:to>
      <xdr:col>19</xdr:col>
      <xdr:colOff>305</xdr:colOff>
      <xdr:row>6</xdr:row>
      <xdr:rowOff>47959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D8D07-AC4C-48DA-A07A-498FF19D5AB0}"/>
            </a:ext>
          </a:extLst>
        </xdr:cNvPr>
        <xdr:cNvCxnSpPr/>
      </xdr:nvCxnSpPr>
      <xdr:spPr>
        <a:xfrm>
          <a:off x="11135183" y="1180732"/>
          <a:ext cx="1876272" cy="10227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2136</xdr:colOff>
      <xdr:row>6</xdr:row>
      <xdr:rowOff>87555</xdr:rowOff>
    </xdr:from>
    <xdr:to>
      <xdr:col>19</xdr:col>
      <xdr:colOff>0</xdr:colOff>
      <xdr:row>6</xdr:row>
      <xdr:rowOff>95250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3C976FA6-214F-4CEB-B678-1F59F23A2385}"/>
            </a:ext>
          </a:extLst>
        </xdr:cNvPr>
        <xdr:cNvCxnSpPr/>
      </xdr:nvCxnSpPr>
      <xdr:spPr>
        <a:xfrm>
          <a:off x="11136861" y="1230555"/>
          <a:ext cx="1874289" cy="7695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734</xdr:colOff>
      <xdr:row>6</xdr:row>
      <xdr:rowOff>176555</xdr:rowOff>
    </xdr:from>
    <xdr:to>
      <xdr:col>17</xdr:col>
      <xdr:colOff>574729</xdr:colOff>
      <xdr:row>6</xdr:row>
      <xdr:rowOff>189721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5B15D3E-30D1-4E85-BB6B-EE86D47AE823}"/>
            </a:ext>
          </a:extLst>
        </xdr:cNvPr>
        <xdr:cNvCxnSpPr/>
      </xdr:nvCxnSpPr>
      <xdr:spPr>
        <a:xfrm>
          <a:off x="11135459" y="1319555"/>
          <a:ext cx="1183595" cy="13166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2198</xdr:colOff>
      <xdr:row>8</xdr:row>
      <xdr:rowOff>114867</xdr:rowOff>
    </xdr:from>
    <xdr:to>
      <xdr:col>18</xdr:col>
      <xdr:colOff>335881</xdr:colOff>
      <xdr:row>8</xdr:row>
      <xdr:rowOff>125329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2E5CA096-B516-41E9-97F8-2745A4B39FB9}"/>
            </a:ext>
          </a:extLst>
        </xdr:cNvPr>
        <xdr:cNvCxnSpPr/>
      </xdr:nvCxnSpPr>
      <xdr:spPr>
        <a:xfrm>
          <a:off x="11136923" y="1638867"/>
          <a:ext cx="1600508" cy="10462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733</xdr:colOff>
      <xdr:row>8</xdr:row>
      <xdr:rowOff>152398</xdr:rowOff>
    </xdr:from>
    <xdr:to>
      <xdr:col>17</xdr:col>
      <xdr:colOff>445476</xdr:colOff>
      <xdr:row>8</xdr:row>
      <xdr:rowOff>158262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B77AF27B-7A72-4A25-830E-BC573154118D}"/>
            </a:ext>
          </a:extLst>
        </xdr:cNvPr>
        <xdr:cNvCxnSpPr/>
      </xdr:nvCxnSpPr>
      <xdr:spPr>
        <a:xfrm>
          <a:off x="11135458" y="1676398"/>
          <a:ext cx="1054343" cy="5864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442348</xdr:colOff>
      <xdr:row>8</xdr:row>
      <xdr:rowOff>143606</xdr:rowOff>
    </xdr:from>
    <xdr:to>
      <xdr:col>17</xdr:col>
      <xdr:colOff>445477</xdr:colOff>
      <xdr:row>13</xdr:row>
      <xdr:rowOff>3229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C607E749-442C-4247-903C-8938966A3605}"/>
            </a:ext>
          </a:extLst>
        </xdr:cNvPr>
        <xdr:cNvCxnSpPr/>
      </xdr:nvCxnSpPr>
      <xdr:spPr>
        <a:xfrm flipH="1">
          <a:off x="12186673" y="1667606"/>
          <a:ext cx="3129" cy="81212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332362</xdr:colOff>
      <xdr:row>8</xdr:row>
      <xdr:rowOff>109007</xdr:rowOff>
    </xdr:from>
    <xdr:to>
      <xdr:col>18</xdr:col>
      <xdr:colOff>341968</xdr:colOff>
      <xdr:row>16</xdr:row>
      <xdr:rowOff>60798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7A81501-CCCC-4F16-BA02-A169EDEB1FFE}"/>
            </a:ext>
          </a:extLst>
        </xdr:cNvPr>
        <xdr:cNvCxnSpPr/>
      </xdr:nvCxnSpPr>
      <xdr:spPr>
        <a:xfrm flipH="1">
          <a:off x="12733912" y="1633007"/>
          <a:ext cx="9606" cy="1475791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549664</xdr:colOff>
      <xdr:row>6</xdr:row>
      <xdr:rowOff>175271</xdr:rowOff>
    </xdr:from>
    <xdr:to>
      <xdr:col>17</xdr:col>
      <xdr:colOff>557562</xdr:colOff>
      <xdr:row>13</xdr:row>
      <xdr:rowOff>9063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5C71DD1-8335-46E4-B4B9-78C3693EDB75}"/>
            </a:ext>
          </a:extLst>
        </xdr:cNvPr>
        <xdr:cNvCxnSpPr/>
      </xdr:nvCxnSpPr>
      <xdr:spPr>
        <a:xfrm flipH="1">
          <a:off x="12293989" y="1318271"/>
          <a:ext cx="7898" cy="1167292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391026</xdr:colOff>
      <xdr:row>6</xdr:row>
      <xdr:rowOff>129965</xdr:rowOff>
    </xdr:from>
    <xdr:to>
      <xdr:col>18</xdr:col>
      <xdr:colOff>397861</xdr:colOff>
      <xdr:row>15</xdr:row>
      <xdr:rowOff>120316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39070B1-A523-4937-B29E-6E9422163C87}"/>
            </a:ext>
          </a:extLst>
        </xdr:cNvPr>
        <xdr:cNvCxnSpPr/>
      </xdr:nvCxnSpPr>
      <xdr:spPr>
        <a:xfrm flipH="1">
          <a:off x="12792576" y="1272965"/>
          <a:ext cx="6835" cy="1704851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21</xdr:col>
      <xdr:colOff>606448</xdr:colOff>
      <xdr:row>5</xdr:row>
      <xdr:rowOff>107156</xdr:rowOff>
    </xdr:from>
    <xdr:to>
      <xdr:col>23</xdr:col>
      <xdr:colOff>5953</xdr:colOff>
      <xdr:row>5</xdr:row>
      <xdr:rowOff>107243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B3CF4E9F-3009-415B-9D7F-A0CE1D098196}"/>
            </a:ext>
          </a:extLst>
        </xdr:cNvPr>
        <xdr:cNvCxnSpPr/>
      </xdr:nvCxnSpPr>
      <xdr:spPr>
        <a:xfrm flipV="1">
          <a:off x="15065398" y="1059656"/>
          <a:ext cx="637755" cy="87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187</xdr:colOff>
      <xdr:row>5</xdr:row>
      <xdr:rowOff>115047</xdr:rowOff>
    </xdr:from>
    <xdr:to>
      <xdr:col>25</xdr:col>
      <xdr:colOff>5789</xdr:colOff>
      <xdr:row>5</xdr:row>
      <xdr:rowOff>115047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61768303-10EA-4896-9885-2FC261F5F704}"/>
            </a:ext>
          </a:extLst>
        </xdr:cNvPr>
        <xdr:cNvCxnSpPr/>
      </xdr:nvCxnSpPr>
      <xdr:spPr>
        <a:xfrm>
          <a:off x="16306987" y="1067547"/>
          <a:ext cx="615202" cy="0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874865</xdr:colOff>
      <xdr:row>6</xdr:row>
      <xdr:rowOff>138752</xdr:rowOff>
    </xdr:from>
    <xdr:to>
      <xdr:col>18</xdr:col>
      <xdr:colOff>401052</xdr:colOff>
      <xdr:row>6</xdr:row>
      <xdr:rowOff>140368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5F60A295-698C-479F-8B4F-D6FA19C1AA03}"/>
            </a:ext>
          </a:extLst>
        </xdr:cNvPr>
        <xdr:cNvCxnSpPr/>
      </xdr:nvCxnSpPr>
      <xdr:spPr>
        <a:xfrm>
          <a:off x="11133290" y="1281752"/>
          <a:ext cx="1669312" cy="1616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2912</xdr:colOff>
      <xdr:row>7</xdr:row>
      <xdr:rowOff>25810</xdr:rowOff>
    </xdr:from>
    <xdr:to>
      <xdr:col>19</xdr:col>
      <xdr:colOff>6721</xdr:colOff>
      <xdr:row>7</xdr:row>
      <xdr:rowOff>36037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3F95BCB-C939-4DF5-8EE0-88F4BC72F3EF}"/>
            </a:ext>
          </a:extLst>
        </xdr:cNvPr>
        <xdr:cNvCxnSpPr/>
      </xdr:nvCxnSpPr>
      <xdr:spPr>
        <a:xfrm>
          <a:off x="11137637" y="1359310"/>
          <a:ext cx="1880234" cy="10227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1492</xdr:colOff>
      <xdr:row>7</xdr:row>
      <xdr:rowOff>71054</xdr:rowOff>
    </xdr:from>
    <xdr:to>
      <xdr:col>19</xdr:col>
      <xdr:colOff>5301</xdr:colOff>
      <xdr:row>7</xdr:row>
      <xdr:rowOff>81281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FCC00E9C-A26B-4E3D-83C1-3117CF6A1D4A}"/>
            </a:ext>
          </a:extLst>
        </xdr:cNvPr>
        <xdr:cNvCxnSpPr/>
      </xdr:nvCxnSpPr>
      <xdr:spPr>
        <a:xfrm>
          <a:off x="11136217" y="1404554"/>
          <a:ext cx="1880234" cy="10227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4066</xdr:colOff>
      <xdr:row>7</xdr:row>
      <xdr:rowOff>120877</xdr:rowOff>
    </xdr:from>
    <xdr:to>
      <xdr:col>19</xdr:col>
      <xdr:colOff>3883</xdr:colOff>
      <xdr:row>7</xdr:row>
      <xdr:rowOff>131104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1DE345A-5761-4573-A318-166BF82D8C7D}"/>
            </a:ext>
          </a:extLst>
        </xdr:cNvPr>
        <xdr:cNvCxnSpPr/>
      </xdr:nvCxnSpPr>
      <xdr:spPr>
        <a:xfrm>
          <a:off x="11138791" y="1454377"/>
          <a:ext cx="1876242" cy="10227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2645</xdr:colOff>
      <xdr:row>7</xdr:row>
      <xdr:rowOff>164746</xdr:rowOff>
    </xdr:from>
    <xdr:to>
      <xdr:col>19</xdr:col>
      <xdr:colOff>2462</xdr:colOff>
      <xdr:row>7</xdr:row>
      <xdr:rowOff>174973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DF4CA2AE-8E00-4BF1-85E9-D041BE9D6606}"/>
            </a:ext>
          </a:extLst>
        </xdr:cNvPr>
        <xdr:cNvCxnSpPr/>
      </xdr:nvCxnSpPr>
      <xdr:spPr>
        <a:xfrm>
          <a:off x="11137370" y="1498246"/>
          <a:ext cx="1876242" cy="10227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1226</xdr:colOff>
      <xdr:row>8</xdr:row>
      <xdr:rowOff>25442</xdr:rowOff>
    </xdr:from>
    <xdr:to>
      <xdr:col>19</xdr:col>
      <xdr:colOff>1043</xdr:colOff>
      <xdr:row>8</xdr:row>
      <xdr:rowOff>35669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DA4C6B78-952D-4B1A-8898-B86FC649FD57}"/>
            </a:ext>
          </a:extLst>
        </xdr:cNvPr>
        <xdr:cNvCxnSpPr/>
      </xdr:nvCxnSpPr>
      <xdr:spPr>
        <a:xfrm>
          <a:off x="11135951" y="1549442"/>
          <a:ext cx="1876242" cy="10227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2913</xdr:colOff>
      <xdr:row>8</xdr:row>
      <xdr:rowOff>75265</xdr:rowOff>
    </xdr:from>
    <xdr:to>
      <xdr:col>19</xdr:col>
      <xdr:colOff>737</xdr:colOff>
      <xdr:row>8</xdr:row>
      <xdr:rowOff>82960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852E410E-04F1-423D-8064-205DC4FC7623}"/>
            </a:ext>
          </a:extLst>
        </xdr:cNvPr>
        <xdr:cNvCxnSpPr/>
      </xdr:nvCxnSpPr>
      <xdr:spPr>
        <a:xfrm>
          <a:off x="11137638" y="1599265"/>
          <a:ext cx="1874249" cy="7695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723075</xdr:colOff>
      <xdr:row>5</xdr:row>
      <xdr:rowOff>45345</xdr:rowOff>
    </xdr:from>
    <xdr:to>
      <xdr:col>20</xdr:col>
      <xdr:colOff>722056</xdr:colOff>
      <xdr:row>5</xdr:row>
      <xdr:rowOff>52234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73FA3619-9353-4DC9-9487-C15FF72BD9EE}"/>
            </a:ext>
          </a:extLst>
        </xdr:cNvPr>
        <xdr:cNvCxnSpPr/>
      </xdr:nvCxnSpPr>
      <xdr:spPr>
        <a:xfrm>
          <a:off x="13734225" y="997845"/>
          <a:ext cx="722881" cy="6889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718773</xdr:colOff>
      <xdr:row>7</xdr:row>
      <xdr:rowOff>16462</xdr:rowOff>
    </xdr:from>
    <xdr:to>
      <xdr:col>23</xdr:col>
      <xdr:colOff>3072</xdr:colOff>
      <xdr:row>7</xdr:row>
      <xdr:rowOff>27653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D85D7ED-B91A-4A7B-A0C9-48CD59606593}"/>
            </a:ext>
          </a:extLst>
        </xdr:cNvPr>
        <xdr:cNvCxnSpPr/>
      </xdr:nvCxnSpPr>
      <xdr:spPr>
        <a:xfrm>
          <a:off x="13729923" y="1349962"/>
          <a:ext cx="1970349" cy="11191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23</xdr:col>
      <xdr:colOff>604062</xdr:colOff>
      <xdr:row>7</xdr:row>
      <xdr:rowOff>8590</xdr:rowOff>
    </xdr:from>
    <xdr:to>
      <xdr:col>24</xdr:col>
      <xdr:colOff>609665</xdr:colOff>
      <xdr:row>7</xdr:row>
      <xdr:rowOff>8590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7220DD00-C6D3-4557-A3BA-EF3788119F29}"/>
            </a:ext>
          </a:extLst>
        </xdr:cNvPr>
        <xdr:cNvCxnSpPr/>
      </xdr:nvCxnSpPr>
      <xdr:spPr>
        <a:xfrm>
          <a:off x="16301262" y="1342090"/>
          <a:ext cx="615203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552450</xdr:colOff>
      <xdr:row>16</xdr:row>
      <xdr:rowOff>180975</xdr:rowOff>
    </xdr:from>
    <xdr:to>
      <xdr:col>17</xdr:col>
      <xdr:colOff>552450</xdr:colOff>
      <xdr:row>18</xdr:row>
      <xdr:rowOff>9525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FFB4EE19-F560-4D8F-9286-972A3E31CCF3}"/>
            </a:ext>
          </a:extLst>
        </xdr:cNvPr>
        <xdr:cNvCxnSpPr/>
      </xdr:nvCxnSpPr>
      <xdr:spPr>
        <a:xfrm>
          <a:off x="12296775" y="3228975"/>
          <a:ext cx="0" cy="209550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439135</xdr:colOff>
      <xdr:row>16</xdr:row>
      <xdr:rowOff>180975</xdr:rowOff>
    </xdr:from>
    <xdr:to>
      <xdr:col>17</xdr:col>
      <xdr:colOff>440121</xdr:colOff>
      <xdr:row>17</xdr:row>
      <xdr:rowOff>118241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6FFF5FA2-16B7-4C3B-B8E8-BDC667B3F361}"/>
            </a:ext>
          </a:extLst>
        </xdr:cNvPr>
        <xdr:cNvCxnSpPr/>
      </xdr:nvCxnSpPr>
      <xdr:spPr>
        <a:xfrm>
          <a:off x="12183460" y="3228975"/>
          <a:ext cx="986" cy="127766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433552</xdr:colOff>
      <xdr:row>17</xdr:row>
      <xdr:rowOff>105103</xdr:rowOff>
    </xdr:from>
    <xdr:to>
      <xdr:col>17</xdr:col>
      <xdr:colOff>432743</xdr:colOff>
      <xdr:row>17</xdr:row>
      <xdr:rowOff>112279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F694E654-AD62-4C67-80C2-71FD6D960749}"/>
            </a:ext>
          </a:extLst>
        </xdr:cNvPr>
        <xdr:cNvCxnSpPr/>
      </xdr:nvCxnSpPr>
      <xdr:spPr>
        <a:xfrm>
          <a:off x="11568277" y="3343603"/>
          <a:ext cx="608791" cy="7176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446145</xdr:colOff>
      <xdr:row>17</xdr:row>
      <xdr:rowOff>97623</xdr:rowOff>
    </xdr:from>
    <xdr:to>
      <xdr:col>16</xdr:col>
      <xdr:colOff>446690</xdr:colOff>
      <xdr:row>23</xdr:row>
      <xdr:rowOff>6569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0C7F57E-129A-4493-AA15-78AB5B64143D}"/>
            </a:ext>
          </a:extLst>
        </xdr:cNvPr>
        <xdr:cNvCxnSpPr/>
      </xdr:nvCxnSpPr>
      <xdr:spPr>
        <a:xfrm>
          <a:off x="11580870" y="3336123"/>
          <a:ext cx="545" cy="1051946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550808</xdr:colOff>
      <xdr:row>21</xdr:row>
      <xdr:rowOff>180975</xdr:rowOff>
    </xdr:from>
    <xdr:to>
      <xdr:col>17</xdr:col>
      <xdr:colOff>550808</xdr:colOff>
      <xdr:row>23</xdr:row>
      <xdr:rowOff>9525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4B3ECC82-91DA-46C6-8BE3-E152CB53A4B8}"/>
            </a:ext>
          </a:extLst>
        </xdr:cNvPr>
        <xdr:cNvCxnSpPr/>
      </xdr:nvCxnSpPr>
      <xdr:spPr>
        <a:xfrm>
          <a:off x="12295133" y="4181475"/>
          <a:ext cx="0" cy="209550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404571</xdr:colOff>
      <xdr:row>14</xdr:row>
      <xdr:rowOff>183931</xdr:rowOff>
    </xdr:from>
    <xdr:to>
      <xdr:col>19</xdr:col>
      <xdr:colOff>404571</xdr:colOff>
      <xdr:row>18</xdr:row>
      <xdr:rowOff>2884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91A98A08-BBB3-4E8C-8F0D-F02599E1B76A}"/>
            </a:ext>
          </a:extLst>
        </xdr:cNvPr>
        <xdr:cNvCxnSpPr/>
      </xdr:nvCxnSpPr>
      <xdr:spPr>
        <a:xfrm>
          <a:off x="13415721" y="2850931"/>
          <a:ext cx="0" cy="580953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273074</xdr:colOff>
      <xdr:row>14</xdr:row>
      <xdr:rowOff>186919</xdr:rowOff>
    </xdr:from>
    <xdr:to>
      <xdr:col>19</xdr:col>
      <xdr:colOff>273074</xdr:colOff>
      <xdr:row>18</xdr:row>
      <xdr:rowOff>5872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E3C64834-81CF-4A98-8B6B-D202550DFD3C}"/>
            </a:ext>
          </a:extLst>
        </xdr:cNvPr>
        <xdr:cNvCxnSpPr/>
      </xdr:nvCxnSpPr>
      <xdr:spPr>
        <a:xfrm>
          <a:off x="13284224" y="2853919"/>
          <a:ext cx="0" cy="58095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372894</xdr:colOff>
      <xdr:row>15</xdr:row>
      <xdr:rowOff>125649</xdr:rowOff>
    </xdr:from>
    <xdr:to>
      <xdr:col>19</xdr:col>
      <xdr:colOff>42987</xdr:colOff>
      <xdr:row>15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9856ABF5-185A-41DA-A4F8-F3B274644AE3}"/>
            </a:ext>
          </a:extLst>
        </xdr:cNvPr>
        <xdr:cNvCxnSpPr/>
      </xdr:nvCxnSpPr>
      <xdr:spPr>
        <a:xfrm>
          <a:off x="12774444" y="2983149"/>
          <a:ext cx="279693" cy="6299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324256</xdr:colOff>
      <xdr:row>16</xdr:row>
      <xdr:rowOff>48638</xdr:rowOff>
    </xdr:from>
    <xdr:to>
      <xdr:col>19</xdr:col>
      <xdr:colOff>155045</xdr:colOff>
      <xdr:row>16</xdr:row>
      <xdr:rowOff>49762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99353E2-494D-4A14-9D20-C02B32D38371}"/>
            </a:ext>
          </a:extLst>
        </xdr:cNvPr>
        <xdr:cNvCxnSpPr/>
      </xdr:nvCxnSpPr>
      <xdr:spPr>
        <a:xfrm>
          <a:off x="12725806" y="3096638"/>
          <a:ext cx="440389" cy="1124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34395</xdr:colOff>
      <xdr:row>15</xdr:row>
      <xdr:rowOff>2397</xdr:rowOff>
    </xdr:from>
    <xdr:to>
      <xdr:col>19</xdr:col>
      <xdr:colOff>34395</xdr:colOff>
      <xdr:row>15</xdr:row>
      <xdr:rowOff>124849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FE369DBA-BEEA-4B31-BF19-3C14C7871341}"/>
            </a:ext>
          </a:extLst>
        </xdr:cNvPr>
        <xdr:cNvCxnSpPr/>
      </xdr:nvCxnSpPr>
      <xdr:spPr>
        <a:xfrm>
          <a:off x="13045545" y="2859897"/>
          <a:ext cx="0" cy="122452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142719</xdr:colOff>
      <xdr:row>14</xdr:row>
      <xdr:rowOff>185426</xdr:rowOff>
    </xdr:from>
    <xdr:to>
      <xdr:col>19</xdr:col>
      <xdr:colOff>142719</xdr:colOff>
      <xdr:row>16</xdr:row>
      <xdr:rowOff>56801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EFD6205-782E-48EC-B4B9-35D4A2CCAA27}"/>
            </a:ext>
          </a:extLst>
        </xdr:cNvPr>
        <xdr:cNvCxnSpPr/>
      </xdr:nvCxnSpPr>
      <xdr:spPr>
        <a:xfrm>
          <a:off x="13153869" y="2852426"/>
          <a:ext cx="0" cy="252375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546504</xdr:colOff>
      <xdr:row>16</xdr:row>
      <xdr:rowOff>52750</xdr:rowOff>
    </xdr:from>
    <xdr:to>
      <xdr:col>20</xdr:col>
      <xdr:colOff>202256</xdr:colOff>
      <xdr:row>16</xdr:row>
      <xdr:rowOff>52750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5E43D70F-3D52-411C-8601-EDB0812E8C96}"/>
            </a:ext>
          </a:extLst>
        </xdr:cNvPr>
        <xdr:cNvCxnSpPr/>
      </xdr:nvCxnSpPr>
      <xdr:spPr>
        <a:xfrm>
          <a:off x="13557654" y="3100750"/>
          <a:ext cx="379652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674569</xdr:colOff>
      <xdr:row>15</xdr:row>
      <xdr:rowOff>119994</xdr:rowOff>
    </xdr:from>
    <xdr:to>
      <xdr:col>20</xdr:col>
      <xdr:colOff>336297</xdr:colOff>
      <xdr:row>15</xdr:row>
      <xdr:rowOff>119994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B3A37FB-B7CB-44AF-9142-0FC10CC78586}"/>
            </a:ext>
          </a:extLst>
        </xdr:cNvPr>
        <xdr:cNvCxnSpPr/>
      </xdr:nvCxnSpPr>
      <xdr:spPr>
        <a:xfrm>
          <a:off x="13685719" y="2977494"/>
          <a:ext cx="385628" cy="0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541652</xdr:colOff>
      <xdr:row>15</xdr:row>
      <xdr:rowOff>194</xdr:rowOff>
    </xdr:from>
    <xdr:to>
      <xdr:col>19</xdr:col>
      <xdr:colOff>541652</xdr:colOff>
      <xdr:row>16</xdr:row>
      <xdr:rowOff>66617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DAD2523-C1CB-4239-AD81-480879C9815F}"/>
            </a:ext>
          </a:extLst>
        </xdr:cNvPr>
        <xdr:cNvCxnSpPr/>
      </xdr:nvCxnSpPr>
      <xdr:spPr>
        <a:xfrm>
          <a:off x="13552802" y="2857694"/>
          <a:ext cx="0" cy="25692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687328</xdr:colOff>
      <xdr:row>15</xdr:row>
      <xdr:rowOff>206</xdr:rowOff>
    </xdr:from>
    <xdr:to>
      <xdr:col>19</xdr:col>
      <xdr:colOff>687328</xdr:colOff>
      <xdr:row>15</xdr:row>
      <xdr:rowOff>127206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C9C93786-6839-43AE-8F37-155D6B60115C}"/>
            </a:ext>
          </a:extLst>
        </xdr:cNvPr>
        <xdr:cNvCxnSpPr/>
      </xdr:nvCxnSpPr>
      <xdr:spPr>
        <a:xfrm>
          <a:off x="13698478" y="2857706"/>
          <a:ext cx="0" cy="127000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336800</xdr:colOff>
      <xdr:row>28</xdr:row>
      <xdr:rowOff>11384</xdr:rowOff>
    </xdr:from>
    <xdr:to>
      <xdr:col>21</xdr:col>
      <xdr:colOff>604345</xdr:colOff>
      <xdr:row>28</xdr:row>
      <xdr:rowOff>13138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99A0B072-F591-4BC8-945D-7E042BC2FBBE}"/>
            </a:ext>
          </a:extLst>
        </xdr:cNvPr>
        <xdr:cNvCxnSpPr/>
      </xdr:nvCxnSpPr>
      <xdr:spPr>
        <a:xfrm>
          <a:off x="14071850" y="5421584"/>
          <a:ext cx="991445" cy="1754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628650</xdr:colOff>
      <xdr:row>28</xdr:row>
      <xdr:rowOff>7270</xdr:rowOff>
    </xdr:from>
    <xdr:to>
      <xdr:col>20</xdr:col>
      <xdr:colOff>202329</xdr:colOff>
      <xdr:row>28</xdr:row>
      <xdr:rowOff>19050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E88B0125-4E93-48B1-B9AA-B4309292FABA}"/>
            </a:ext>
          </a:extLst>
        </xdr:cNvPr>
        <xdr:cNvCxnSpPr/>
      </xdr:nvCxnSpPr>
      <xdr:spPr>
        <a:xfrm flipV="1">
          <a:off x="12372975" y="5417470"/>
          <a:ext cx="1564404" cy="1178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335301</xdr:colOff>
      <xdr:row>15</xdr:row>
      <xdr:rowOff>111672</xdr:rowOff>
    </xdr:from>
    <xdr:to>
      <xdr:col>20</xdr:col>
      <xdr:colOff>335301</xdr:colOff>
      <xdr:row>28</xdr:row>
      <xdr:rowOff>25200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6C08E58B-2FF6-453D-8DCC-7A4C458DB27F}"/>
            </a:ext>
          </a:extLst>
        </xdr:cNvPr>
        <xdr:cNvCxnSpPr/>
      </xdr:nvCxnSpPr>
      <xdr:spPr>
        <a:xfrm>
          <a:off x="14070351" y="2969172"/>
          <a:ext cx="0" cy="2466228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6569</xdr:colOff>
      <xdr:row>29</xdr:row>
      <xdr:rowOff>0</xdr:rowOff>
    </xdr:from>
    <xdr:to>
      <xdr:col>21</xdr:col>
      <xdr:colOff>597776</xdr:colOff>
      <xdr:row>29</xdr:row>
      <xdr:rowOff>6569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3321C383-1B64-4F5F-8C9D-23A2619F1487}"/>
            </a:ext>
          </a:extLst>
        </xdr:cNvPr>
        <xdr:cNvCxnSpPr/>
      </xdr:nvCxnSpPr>
      <xdr:spPr>
        <a:xfrm flipV="1">
          <a:off x="12408119" y="5600700"/>
          <a:ext cx="2648607" cy="6569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194859</xdr:colOff>
      <xdr:row>16</xdr:row>
      <xdr:rowOff>42383</xdr:rowOff>
    </xdr:from>
    <xdr:to>
      <xdr:col>20</xdr:col>
      <xdr:colOff>194859</xdr:colOff>
      <xdr:row>28</xdr:row>
      <xdr:rowOff>17729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C6953525-23E5-4649-9D81-FE62B5E7BD9B}"/>
            </a:ext>
          </a:extLst>
        </xdr:cNvPr>
        <xdr:cNvCxnSpPr/>
      </xdr:nvCxnSpPr>
      <xdr:spPr>
        <a:xfrm>
          <a:off x="13929909" y="3090383"/>
          <a:ext cx="0" cy="2337546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373040</xdr:colOff>
      <xdr:row>21</xdr:row>
      <xdr:rowOff>172107</xdr:rowOff>
    </xdr:from>
    <xdr:to>
      <xdr:col>22</xdr:col>
      <xdr:colOff>374431</xdr:colOff>
      <xdr:row>24</xdr:row>
      <xdr:rowOff>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5D1FEFE-2BA3-4BED-B50B-A96AD4B653FF}"/>
            </a:ext>
          </a:extLst>
        </xdr:cNvPr>
        <xdr:cNvCxnSpPr/>
      </xdr:nvCxnSpPr>
      <xdr:spPr>
        <a:xfrm>
          <a:off x="15441590" y="4172607"/>
          <a:ext cx="1391" cy="399393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241543</xdr:colOff>
      <xdr:row>21</xdr:row>
      <xdr:rowOff>175095</xdr:rowOff>
    </xdr:from>
    <xdr:to>
      <xdr:col>22</xdr:col>
      <xdr:colOff>243052</xdr:colOff>
      <xdr:row>24</xdr:row>
      <xdr:rowOff>13138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216137F8-8EE8-4280-B165-DE7FBF9C3E2E}"/>
            </a:ext>
          </a:extLst>
        </xdr:cNvPr>
        <xdr:cNvCxnSpPr/>
      </xdr:nvCxnSpPr>
      <xdr:spPr>
        <a:xfrm>
          <a:off x="15310093" y="4175595"/>
          <a:ext cx="1509" cy="40954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719155</xdr:colOff>
      <xdr:row>5</xdr:row>
      <xdr:rowOff>143879</xdr:rowOff>
    </xdr:from>
    <xdr:to>
      <xdr:col>20</xdr:col>
      <xdr:colOff>630621</xdr:colOff>
      <xdr:row>5</xdr:row>
      <xdr:rowOff>143879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61DE5419-5840-4837-98EB-65801D033C47}"/>
            </a:ext>
          </a:extLst>
        </xdr:cNvPr>
        <xdr:cNvCxnSpPr/>
      </xdr:nvCxnSpPr>
      <xdr:spPr>
        <a:xfrm>
          <a:off x="13730305" y="1096379"/>
          <a:ext cx="635366" cy="0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720469</xdr:colOff>
      <xdr:row>7</xdr:row>
      <xdr:rowOff>138623</xdr:rowOff>
    </xdr:from>
    <xdr:to>
      <xdr:col>22</xdr:col>
      <xdr:colOff>243052</xdr:colOff>
      <xdr:row>7</xdr:row>
      <xdr:rowOff>151086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93BA1CCE-3FA4-40C7-9DE0-01B6698B2192}"/>
            </a:ext>
          </a:extLst>
        </xdr:cNvPr>
        <xdr:cNvCxnSpPr/>
      </xdr:nvCxnSpPr>
      <xdr:spPr>
        <a:xfrm>
          <a:off x="13731619" y="1472123"/>
          <a:ext cx="1579983" cy="12463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223624</xdr:colOff>
      <xdr:row>7</xdr:row>
      <xdr:rowOff>157655</xdr:rowOff>
    </xdr:from>
    <xdr:to>
      <xdr:col>22</xdr:col>
      <xdr:colOff>236483</xdr:colOff>
      <xdr:row>17</xdr:row>
      <xdr:rowOff>179039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69DDDFE4-6E0B-402D-9167-74062C7D9FED}"/>
            </a:ext>
          </a:extLst>
        </xdr:cNvPr>
        <xdr:cNvCxnSpPr/>
      </xdr:nvCxnSpPr>
      <xdr:spPr>
        <a:xfrm flipH="1">
          <a:off x="15292174" y="1491155"/>
          <a:ext cx="12859" cy="1926384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625650</xdr:colOff>
      <xdr:row>5</xdr:row>
      <xdr:rowOff>139261</xdr:rowOff>
    </xdr:from>
    <xdr:to>
      <xdr:col>20</xdr:col>
      <xdr:colOff>625650</xdr:colOff>
      <xdr:row>16</xdr:row>
      <xdr:rowOff>6569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2A14AB42-0D32-49EE-9B9E-107F2FBB5395}"/>
            </a:ext>
          </a:extLst>
        </xdr:cNvPr>
        <xdr:cNvCxnSpPr/>
      </xdr:nvCxnSpPr>
      <xdr:spPr>
        <a:xfrm>
          <a:off x="14360700" y="1091761"/>
          <a:ext cx="0" cy="1962808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628586</xdr:colOff>
      <xdr:row>15</xdr:row>
      <xdr:rowOff>170793</xdr:rowOff>
    </xdr:from>
    <xdr:to>
      <xdr:col>22</xdr:col>
      <xdr:colOff>381000</xdr:colOff>
      <xdr:row>15</xdr:row>
      <xdr:rowOff>179115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53DCAC2-2A3F-4B05-A2F7-3DC0E586829B}"/>
            </a:ext>
          </a:extLst>
        </xdr:cNvPr>
        <xdr:cNvCxnSpPr/>
      </xdr:nvCxnSpPr>
      <xdr:spPr>
        <a:xfrm flipV="1">
          <a:off x="14363636" y="3028293"/>
          <a:ext cx="1085914" cy="8322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374354</xdr:colOff>
      <xdr:row>15</xdr:row>
      <xdr:rowOff>179989</xdr:rowOff>
    </xdr:from>
    <xdr:to>
      <xdr:col>22</xdr:col>
      <xdr:colOff>375745</xdr:colOff>
      <xdr:row>18</xdr:row>
      <xdr:rowOff>7882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B4C8778B-190D-435F-972F-91D72A157F37}"/>
            </a:ext>
          </a:extLst>
        </xdr:cNvPr>
        <xdr:cNvCxnSpPr/>
      </xdr:nvCxnSpPr>
      <xdr:spPr>
        <a:xfrm>
          <a:off x="15442904" y="3037489"/>
          <a:ext cx="1391" cy="399393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776654</xdr:colOff>
      <xdr:row>25</xdr:row>
      <xdr:rowOff>161925</xdr:rowOff>
    </xdr:from>
    <xdr:to>
      <xdr:col>16</xdr:col>
      <xdr:colOff>5373</xdr:colOff>
      <xdr:row>25</xdr:row>
      <xdr:rowOff>171450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1EAC7D23-D028-4119-BBBD-47891647BA76}"/>
            </a:ext>
          </a:extLst>
        </xdr:cNvPr>
        <xdr:cNvCxnSpPr/>
      </xdr:nvCxnSpPr>
      <xdr:spPr>
        <a:xfrm flipV="1">
          <a:off x="10254029" y="5000625"/>
          <a:ext cx="886069" cy="9525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782515</xdr:colOff>
      <xdr:row>26</xdr:row>
      <xdr:rowOff>116498</xdr:rowOff>
    </xdr:from>
    <xdr:to>
      <xdr:col>16</xdr:col>
      <xdr:colOff>11234</xdr:colOff>
      <xdr:row>26</xdr:row>
      <xdr:rowOff>126023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B5E1D5CB-D580-40C3-A7CA-B2292A27F145}"/>
            </a:ext>
          </a:extLst>
        </xdr:cNvPr>
        <xdr:cNvCxnSpPr/>
      </xdr:nvCxnSpPr>
      <xdr:spPr>
        <a:xfrm flipV="1">
          <a:off x="10259890" y="5145698"/>
          <a:ext cx="886069" cy="9525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505557</xdr:colOff>
      <xdr:row>6</xdr:row>
      <xdr:rowOff>29308</xdr:rowOff>
    </xdr:from>
    <xdr:to>
      <xdr:col>10</xdr:col>
      <xdr:colOff>608134</xdr:colOff>
      <xdr:row>27</xdr:row>
      <xdr:rowOff>139212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E3DF5670-5C4B-4416-8175-98E685381466}"/>
            </a:ext>
          </a:extLst>
        </xdr:cNvPr>
        <xdr:cNvSpPr/>
      </xdr:nvSpPr>
      <xdr:spPr>
        <a:xfrm>
          <a:off x="7201632" y="1172308"/>
          <a:ext cx="102577" cy="4186604"/>
        </a:xfrm>
        <a:prstGeom prst="rect">
          <a:avLst/>
        </a:prstGeom>
      </xdr:spPr>
      <xdr:style>
        <a:lnRef idx="3">
          <a:schemeClr val="lt1"/>
        </a:lnRef>
        <a:fillRef idx="1">
          <a:schemeClr val="accent4"/>
        </a:fillRef>
        <a:effectRef idx="1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721918</xdr:colOff>
      <xdr:row>25</xdr:row>
      <xdr:rowOff>188690</xdr:rowOff>
    </xdr:from>
    <xdr:to>
      <xdr:col>14</xdr:col>
      <xdr:colOff>11206</xdr:colOff>
      <xdr:row>26</xdr:row>
      <xdr:rowOff>0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89010042-1F4E-4BBB-A8C1-9EB9116823CF}"/>
            </a:ext>
          </a:extLst>
        </xdr:cNvPr>
        <xdr:cNvCxnSpPr/>
      </xdr:nvCxnSpPr>
      <xdr:spPr>
        <a:xfrm>
          <a:off x="8751493" y="5027390"/>
          <a:ext cx="737088" cy="1810"/>
        </a:xfrm>
        <a:prstGeom prst="line">
          <a:avLst/>
        </a:pr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727779</xdr:colOff>
      <xdr:row>26</xdr:row>
      <xdr:rowOff>134471</xdr:rowOff>
    </xdr:from>
    <xdr:to>
      <xdr:col>14</xdr:col>
      <xdr:colOff>11206</xdr:colOff>
      <xdr:row>26</xdr:row>
      <xdr:rowOff>143263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8548F85-5915-4167-8C6B-A51202C37ED0}"/>
            </a:ext>
          </a:extLst>
        </xdr:cNvPr>
        <xdr:cNvCxnSpPr/>
      </xdr:nvCxnSpPr>
      <xdr:spPr>
        <a:xfrm flipV="1">
          <a:off x="8757354" y="5163671"/>
          <a:ext cx="731227" cy="8792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302559</xdr:colOff>
      <xdr:row>1</xdr:row>
      <xdr:rowOff>22412</xdr:rowOff>
    </xdr:from>
    <xdr:to>
      <xdr:col>24</xdr:col>
      <xdr:colOff>336178</xdr:colOff>
      <xdr:row>34</xdr:row>
      <xdr:rowOff>145677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775D44B7-EED2-4CD1-9190-7E703ABCBDAF}"/>
            </a:ext>
          </a:extLst>
        </xdr:cNvPr>
        <xdr:cNvSpPr/>
      </xdr:nvSpPr>
      <xdr:spPr>
        <a:xfrm>
          <a:off x="6998634" y="212912"/>
          <a:ext cx="9644344" cy="6485965"/>
        </a:xfrm>
        <a:prstGeom prst="rect">
          <a:avLst/>
        </a:prstGeom>
        <a:noFill/>
        <a:ln w="57150">
          <a:solidFill>
            <a:schemeClr val="accent3">
              <a:lumMod val="20000"/>
              <a:lumOff val="8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549089</xdr:colOff>
      <xdr:row>41</xdr:row>
      <xdr:rowOff>78441</xdr:rowOff>
    </xdr:from>
    <xdr:to>
      <xdr:col>18</xdr:col>
      <xdr:colOff>224118</xdr:colOff>
      <xdr:row>55</xdr:row>
      <xdr:rowOff>201705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3F5EBCAB-40BC-498D-817F-53D75224CE40}"/>
            </a:ext>
          </a:extLst>
        </xdr:cNvPr>
        <xdr:cNvCxnSpPr/>
      </xdr:nvCxnSpPr>
      <xdr:spPr>
        <a:xfrm flipH="1" flipV="1">
          <a:off x="8578664" y="8069916"/>
          <a:ext cx="4047004" cy="2790264"/>
        </a:xfrm>
        <a:prstGeom prst="line">
          <a:avLst/>
        </a:prstGeom>
        <a:ln w="57150">
          <a:solidFill>
            <a:schemeClr val="accent4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145677</xdr:colOff>
      <xdr:row>54</xdr:row>
      <xdr:rowOff>168088</xdr:rowOff>
    </xdr:from>
    <xdr:to>
      <xdr:col>15</xdr:col>
      <xdr:colOff>605117</xdr:colOff>
      <xdr:row>63</xdr:row>
      <xdr:rowOff>11206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5F154BF8-3F91-447E-8841-4940284775B8}"/>
            </a:ext>
          </a:extLst>
        </xdr:cNvPr>
        <xdr:cNvCxnSpPr/>
      </xdr:nvCxnSpPr>
      <xdr:spPr>
        <a:xfrm flipH="1">
          <a:off x="8899152" y="10636063"/>
          <a:ext cx="1964390" cy="1919568"/>
        </a:xfrm>
        <a:prstGeom prst="line">
          <a:avLst/>
        </a:prstGeom>
        <a:ln w="5715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571500</xdr:colOff>
      <xdr:row>51</xdr:row>
      <xdr:rowOff>112058</xdr:rowOff>
    </xdr:from>
    <xdr:to>
      <xdr:col>14</xdr:col>
      <xdr:colOff>425823</xdr:colOff>
      <xdr:row>61</xdr:row>
      <xdr:rowOff>145676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3F8FD5-A3A8-4665-8DB2-70F1F7BDA231}"/>
            </a:ext>
          </a:extLst>
        </xdr:cNvPr>
        <xdr:cNvCxnSpPr/>
      </xdr:nvCxnSpPr>
      <xdr:spPr>
        <a:xfrm flipH="1">
          <a:off x="8601075" y="10008533"/>
          <a:ext cx="1302123" cy="2300568"/>
        </a:xfrm>
        <a:prstGeom prst="line">
          <a:avLst/>
        </a:prstGeom>
        <a:ln w="5715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537882</xdr:colOff>
      <xdr:row>52</xdr:row>
      <xdr:rowOff>112059</xdr:rowOff>
    </xdr:from>
    <xdr:to>
      <xdr:col>18</xdr:col>
      <xdr:colOff>403412</xdr:colOff>
      <xdr:row>59</xdr:row>
      <xdr:rowOff>134470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66ED9EE2-18A1-49FA-8F65-E71D85496EEC}"/>
            </a:ext>
          </a:extLst>
        </xdr:cNvPr>
        <xdr:cNvCxnSpPr/>
      </xdr:nvCxnSpPr>
      <xdr:spPr>
        <a:xfrm flipH="1">
          <a:off x="8567457" y="10199034"/>
          <a:ext cx="4237505" cy="1641661"/>
        </a:xfrm>
        <a:prstGeom prst="line">
          <a:avLst/>
        </a:prstGeom>
        <a:ln w="57150">
          <a:solidFill>
            <a:schemeClr val="accent2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336177</xdr:colOff>
      <xdr:row>54</xdr:row>
      <xdr:rowOff>44824</xdr:rowOff>
    </xdr:from>
    <xdr:to>
      <xdr:col>19</xdr:col>
      <xdr:colOff>44824</xdr:colOff>
      <xdr:row>64</xdr:row>
      <xdr:rowOff>156883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59FA5E9-AA5A-4E68-A17C-5BAA1FB12D0C}"/>
            </a:ext>
          </a:extLst>
        </xdr:cNvPr>
        <xdr:cNvCxnSpPr/>
      </xdr:nvCxnSpPr>
      <xdr:spPr>
        <a:xfrm flipH="1">
          <a:off x="9089652" y="10512799"/>
          <a:ext cx="3966322" cy="2379009"/>
        </a:xfrm>
        <a:prstGeom prst="line">
          <a:avLst/>
        </a:prstGeom>
        <a:ln w="57150">
          <a:solidFill>
            <a:schemeClr val="accent2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67236</xdr:colOff>
      <xdr:row>39</xdr:row>
      <xdr:rowOff>179294</xdr:rowOff>
    </xdr:from>
    <xdr:to>
      <xdr:col>19</xdr:col>
      <xdr:colOff>224118</xdr:colOff>
      <xdr:row>50</xdr:row>
      <xdr:rowOff>145676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B2752E0A-A97B-4B9B-BE77-F96D6F43373B}"/>
            </a:ext>
          </a:extLst>
        </xdr:cNvPr>
        <xdr:cNvCxnSpPr/>
      </xdr:nvCxnSpPr>
      <xdr:spPr>
        <a:xfrm flipH="1" flipV="1">
          <a:off x="8820711" y="7789769"/>
          <a:ext cx="4414557" cy="2061882"/>
        </a:xfrm>
        <a:prstGeom prst="line">
          <a:avLst/>
        </a:prstGeom>
        <a:ln w="57150">
          <a:solidFill>
            <a:schemeClr val="accent4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571500</xdr:colOff>
      <xdr:row>50</xdr:row>
      <xdr:rowOff>33618</xdr:rowOff>
    </xdr:from>
    <xdr:to>
      <xdr:col>11</xdr:col>
      <xdr:colOff>235323</xdr:colOff>
      <xdr:row>50</xdr:row>
      <xdr:rowOff>56030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5CD32FCA-0D1A-46F9-BEEF-F487DA68786C}"/>
            </a:ext>
          </a:extLst>
        </xdr:cNvPr>
        <xdr:cNvCxnSpPr/>
      </xdr:nvCxnSpPr>
      <xdr:spPr>
        <a:xfrm>
          <a:off x="7267575" y="9739593"/>
          <a:ext cx="273423" cy="224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190500</xdr:colOff>
      <xdr:row>96</xdr:row>
      <xdr:rowOff>152399</xdr:rowOff>
    </xdr:from>
    <xdr:to>
      <xdr:col>17</xdr:col>
      <xdr:colOff>390525</xdr:colOff>
      <xdr:row>104</xdr:row>
      <xdr:rowOff>28574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097DBD9E-BAB1-4A01-9E7F-F75CBE13CA1B}"/>
            </a:ext>
          </a:extLst>
        </xdr:cNvPr>
        <xdr:cNvSpPr/>
      </xdr:nvSpPr>
      <xdr:spPr>
        <a:xfrm>
          <a:off x="11325225" y="18983324"/>
          <a:ext cx="809625" cy="1400175"/>
        </a:xfrm>
        <a:prstGeom prst="rect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12V</a:t>
          </a:r>
          <a:r>
            <a:rPr lang="en-US" sz="8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BATTERY</a:t>
          </a:r>
          <a:endParaRPr lang="en-US" sz="8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14</xdr:col>
      <xdr:colOff>590550</xdr:colOff>
      <xdr:row>83</xdr:row>
      <xdr:rowOff>152400</xdr:rowOff>
    </xdr:from>
    <xdr:to>
      <xdr:col>14</xdr:col>
      <xdr:colOff>609600</xdr:colOff>
      <xdr:row>93</xdr:row>
      <xdr:rowOff>180975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90B69A1-2B12-4AAF-B0ED-3945F22CF625}"/>
            </a:ext>
          </a:extLst>
        </xdr:cNvPr>
        <xdr:cNvCxnSpPr/>
      </xdr:nvCxnSpPr>
      <xdr:spPr>
        <a:xfrm flipV="1">
          <a:off x="10067925" y="16506825"/>
          <a:ext cx="19050" cy="1933575"/>
        </a:xfrm>
        <a:prstGeom prst="line">
          <a:avLst/>
        </a:prstGeom>
        <a:ln w="7620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85725</xdr:colOff>
      <xdr:row>82</xdr:row>
      <xdr:rowOff>95250</xdr:rowOff>
    </xdr:from>
    <xdr:to>
      <xdr:col>15</xdr:col>
      <xdr:colOff>114300</xdr:colOff>
      <xdr:row>97</xdr:row>
      <xdr:rowOff>142875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9A9A5693-48EF-4554-95DC-56BC1DEDE462}"/>
            </a:ext>
          </a:extLst>
        </xdr:cNvPr>
        <xdr:cNvCxnSpPr/>
      </xdr:nvCxnSpPr>
      <xdr:spPr>
        <a:xfrm flipV="1">
          <a:off x="10344150" y="16259175"/>
          <a:ext cx="28575" cy="2905125"/>
        </a:xfrm>
        <a:prstGeom prst="line">
          <a:avLst/>
        </a:prstGeom>
        <a:ln w="7620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590550</xdr:colOff>
      <xdr:row>94</xdr:row>
      <xdr:rowOff>180975</xdr:rowOff>
    </xdr:from>
    <xdr:to>
      <xdr:col>14</xdr:col>
      <xdr:colOff>600075</xdr:colOff>
      <xdr:row>101</xdr:row>
      <xdr:rowOff>133350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DED8EEC-1910-48D7-A72A-1D282EE6A0D8}"/>
            </a:ext>
          </a:extLst>
        </xdr:cNvPr>
        <xdr:cNvCxnSpPr/>
      </xdr:nvCxnSpPr>
      <xdr:spPr>
        <a:xfrm flipH="1" flipV="1">
          <a:off x="10067925" y="18630900"/>
          <a:ext cx="9525" cy="1285875"/>
        </a:xfrm>
        <a:prstGeom prst="line">
          <a:avLst/>
        </a:prstGeom>
        <a:ln w="7620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123825</xdr:colOff>
      <xdr:row>98</xdr:row>
      <xdr:rowOff>95250</xdr:rowOff>
    </xdr:from>
    <xdr:to>
      <xdr:col>16</xdr:col>
      <xdr:colOff>361950</xdr:colOff>
      <xdr:row>104</xdr:row>
      <xdr:rowOff>19050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2E1928CC-04E7-4274-9A74-F150D9F4974D}"/>
            </a:ext>
          </a:extLst>
        </xdr:cNvPr>
        <xdr:cNvSpPr/>
      </xdr:nvSpPr>
      <xdr:spPr>
        <a:xfrm>
          <a:off x="11258550" y="19307175"/>
          <a:ext cx="238125" cy="1066800"/>
        </a:xfrm>
        <a:prstGeom prst="rec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PDB</a:t>
          </a:r>
        </a:p>
      </xdr:txBody>
    </xdr:sp>
    <xdr:clientData/>
  </xdr:twoCellAnchor>
  <xdr:twoCellAnchor>
    <xdr:from>
      <xdr:col>17</xdr:col>
      <xdr:colOff>3</xdr:colOff>
      <xdr:row>102</xdr:row>
      <xdr:rowOff>185735</xdr:rowOff>
    </xdr:from>
    <xdr:to>
      <xdr:col>17</xdr:col>
      <xdr:colOff>600080</xdr:colOff>
      <xdr:row>104</xdr:row>
      <xdr:rowOff>42860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DB8CAEC4-2135-4C94-AE66-5192ABF6A923}"/>
            </a:ext>
          </a:extLst>
        </xdr:cNvPr>
        <xdr:cNvSpPr/>
      </xdr:nvSpPr>
      <xdr:spPr>
        <a:xfrm rot="16200000">
          <a:off x="11925304" y="19978684"/>
          <a:ext cx="238125" cy="600077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BC</a:t>
          </a:r>
        </a:p>
      </xdr:txBody>
    </xdr:sp>
    <xdr:clientData/>
  </xdr:twoCellAnchor>
  <xdr:twoCellAnchor>
    <xdr:from>
      <xdr:col>16</xdr:col>
      <xdr:colOff>595314</xdr:colOff>
      <xdr:row>101</xdr:row>
      <xdr:rowOff>138109</xdr:rowOff>
    </xdr:from>
    <xdr:to>
      <xdr:col>17</xdr:col>
      <xdr:colOff>600075</xdr:colOff>
      <xdr:row>102</xdr:row>
      <xdr:rowOff>185734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C5B2AC4A-0332-4731-8F6B-05AEBF1C9C32}"/>
            </a:ext>
          </a:extLst>
        </xdr:cNvPr>
        <xdr:cNvSpPr/>
      </xdr:nvSpPr>
      <xdr:spPr>
        <a:xfrm rot="16200000">
          <a:off x="11918157" y="19733416"/>
          <a:ext cx="238125" cy="614361"/>
        </a:xfrm>
        <a:prstGeom prst="rec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0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RIL</a:t>
          </a:r>
        </a:p>
      </xdr:txBody>
    </xdr:sp>
    <xdr:clientData/>
  </xdr:twoCellAnchor>
  <xdr:twoCellAnchor>
    <xdr:from>
      <xdr:col>17</xdr:col>
      <xdr:colOff>609600</xdr:colOff>
      <xdr:row>92</xdr:row>
      <xdr:rowOff>180976</xdr:rowOff>
    </xdr:from>
    <xdr:to>
      <xdr:col>18</xdr:col>
      <xdr:colOff>590550</xdr:colOff>
      <xdr:row>104</xdr:row>
      <xdr:rowOff>19050</xdr:rowOff>
    </xdr:to>
    <xdr:sp macro="" textlink="">
      <xdr:nvSpPr>
        <xdr:cNvPr id="80" name="Rectangle 79">
          <a:extLst>
            <a:ext uri="{FF2B5EF4-FFF2-40B4-BE49-F238E27FC236}">
              <a16:creationId xmlns:a16="http://schemas.microsoft.com/office/drawing/2014/main" id="{29148A4A-1309-435E-BCA3-0598CE3CF553}"/>
            </a:ext>
          </a:extLst>
        </xdr:cNvPr>
        <xdr:cNvSpPr/>
      </xdr:nvSpPr>
      <xdr:spPr>
        <a:xfrm>
          <a:off x="12353925" y="18249901"/>
          <a:ext cx="638175" cy="2124074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CAP</a:t>
          </a:r>
          <a:r>
            <a:rPr lang="en-US" sz="8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9 FARAD</a:t>
          </a:r>
          <a:endParaRPr lang="en-US" sz="8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12</xdr:col>
      <xdr:colOff>400050</xdr:colOff>
      <xdr:row>103</xdr:row>
      <xdr:rowOff>57149</xdr:rowOff>
    </xdr:from>
    <xdr:to>
      <xdr:col>13</xdr:col>
      <xdr:colOff>409575</xdr:colOff>
      <xdr:row>106</xdr:row>
      <xdr:rowOff>161924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9189EB67-7504-4C2F-A883-393C7DB8401B}"/>
            </a:ext>
          </a:extLst>
        </xdr:cNvPr>
        <xdr:cNvSpPr/>
      </xdr:nvSpPr>
      <xdr:spPr>
        <a:xfrm>
          <a:off x="8429625" y="20221574"/>
          <a:ext cx="733425" cy="676275"/>
        </a:xfrm>
        <a:prstGeom prst="rect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12V</a:t>
          </a:r>
          <a:r>
            <a:rPr lang="en-US" sz="8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SC</a:t>
          </a:r>
          <a:endParaRPr lang="en-US" sz="8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13</xdr:col>
      <xdr:colOff>552450</xdr:colOff>
      <xdr:row>71</xdr:row>
      <xdr:rowOff>1</xdr:rowOff>
    </xdr:from>
    <xdr:to>
      <xdr:col>16</xdr:col>
      <xdr:colOff>219075</xdr:colOff>
      <xdr:row>73</xdr:row>
      <xdr:rowOff>152401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DD76420D-F89A-406F-A060-EAAA61D385F6}"/>
            </a:ext>
          </a:extLst>
        </xdr:cNvPr>
        <xdr:cNvSpPr/>
      </xdr:nvSpPr>
      <xdr:spPr>
        <a:xfrm>
          <a:off x="9305925" y="14068426"/>
          <a:ext cx="2047875" cy="533400"/>
        </a:xfrm>
        <a:prstGeom prst="rect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SOLAR</a:t>
          </a:r>
        </a:p>
        <a:p>
          <a:pPr algn="l"/>
          <a:r>
            <a:rPr lang="en-US" sz="8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CONTROL</a:t>
          </a:r>
        </a:p>
      </xdr:txBody>
    </xdr:sp>
    <xdr:clientData/>
  </xdr:twoCellAnchor>
  <xdr:twoCellAnchor>
    <xdr:from>
      <xdr:col>19</xdr:col>
      <xdr:colOff>4764</xdr:colOff>
      <xdr:row>102</xdr:row>
      <xdr:rowOff>185734</xdr:rowOff>
    </xdr:from>
    <xdr:to>
      <xdr:col>19</xdr:col>
      <xdr:colOff>619125</xdr:colOff>
      <xdr:row>104</xdr:row>
      <xdr:rowOff>42859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4D4D45AC-0C36-4B06-B5CA-F04CD39553CE}"/>
            </a:ext>
          </a:extLst>
        </xdr:cNvPr>
        <xdr:cNvSpPr/>
      </xdr:nvSpPr>
      <xdr:spPr>
        <a:xfrm rot="16200000">
          <a:off x="13204032" y="19971541"/>
          <a:ext cx="238125" cy="614361"/>
        </a:xfrm>
        <a:prstGeom prst="rec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0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RIL</a:t>
          </a:r>
        </a:p>
      </xdr:txBody>
    </xdr:sp>
    <xdr:clientData/>
  </xdr:twoCellAnchor>
  <xdr:twoCellAnchor>
    <xdr:from>
      <xdr:col>19</xdr:col>
      <xdr:colOff>4766</xdr:colOff>
      <xdr:row>101</xdr:row>
      <xdr:rowOff>128585</xdr:rowOff>
    </xdr:from>
    <xdr:to>
      <xdr:col>19</xdr:col>
      <xdr:colOff>619130</xdr:colOff>
      <xdr:row>102</xdr:row>
      <xdr:rowOff>176210</xdr:rowOff>
    </xdr:to>
    <xdr:sp macro="" textlink="">
      <xdr:nvSpPr>
        <xdr:cNvPr id="84" name="Rectangle 83">
          <a:extLst>
            <a:ext uri="{FF2B5EF4-FFF2-40B4-BE49-F238E27FC236}">
              <a16:creationId xmlns:a16="http://schemas.microsoft.com/office/drawing/2014/main" id="{1A9DCBD3-98B4-4BD1-A09F-86E09694C5C0}"/>
            </a:ext>
          </a:extLst>
        </xdr:cNvPr>
        <xdr:cNvSpPr/>
      </xdr:nvSpPr>
      <xdr:spPr>
        <a:xfrm rot="16200000">
          <a:off x="13204035" y="19723891"/>
          <a:ext cx="238125" cy="614364"/>
        </a:xfrm>
        <a:prstGeom prst="rec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0ohm</a:t>
          </a:r>
        </a:p>
      </xdr:txBody>
    </xdr:sp>
    <xdr:clientData/>
  </xdr:twoCellAnchor>
  <xdr:twoCellAnchor>
    <xdr:from>
      <xdr:col>17</xdr:col>
      <xdr:colOff>457200</xdr:colOff>
      <xdr:row>71</xdr:row>
      <xdr:rowOff>0</xdr:rowOff>
    </xdr:from>
    <xdr:to>
      <xdr:col>19</xdr:col>
      <xdr:colOff>90487</xdr:colOff>
      <xdr:row>72</xdr:row>
      <xdr:rowOff>123826</xdr:rowOff>
    </xdr:to>
    <xdr:sp macro="" textlink="">
      <xdr:nvSpPr>
        <xdr:cNvPr id="85" name="Rectangle 84">
          <a:extLst>
            <a:ext uri="{FF2B5EF4-FFF2-40B4-BE49-F238E27FC236}">
              <a16:creationId xmlns:a16="http://schemas.microsoft.com/office/drawing/2014/main" id="{DA3E89DE-4C24-4854-A605-F41F7BA56FA0}"/>
            </a:ext>
          </a:extLst>
        </xdr:cNvPr>
        <xdr:cNvSpPr/>
      </xdr:nvSpPr>
      <xdr:spPr>
        <a:xfrm>
          <a:off x="12201525" y="14068425"/>
          <a:ext cx="900112" cy="314326"/>
        </a:xfrm>
        <a:prstGeom prst="rect">
          <a:avLst/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0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WM</a:t>
          </a:r>
        </a:p>
      </xdr:txBody>
    </xdr:sp>
    <xdr:clientData/>
  </xdr:twoCellAnchor>
  <xdr:twoCellAnchor>
    <xdr:from>
      <xdr:col>16</xdr:col>
      <xdr:colOff>123829</xdr:colOff>
      <xdr:row>93</xdr:row>
      <xdr:rowOff>109534</xdr:rowOff>
    </xdr:from>
    <xdr:to>
      <xdr:col>16</xdr:col>
      <xdr:colOff>361954</xdr:colOff>
      <xdr:row>96</xdr:row>
      <xdr:rowOff>119062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9568DEC3-ED42-48D1-B86D-B5260CA296CF}"/>
            </a:ext>
          </a:extLst>
        </xdr:cNvPr>
        <xdr:cNvSpPr/>
      </xdr:nvSpPr>
      <xdr:spPr>
        <a:xfrm>
          <a:off x="11258554" y="18368959"/>
          <a:ext cx="238125" cy="581028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BC</a:t>
          </a:r>
        </a:p>
      </xdr:txBody>
    </xdr:sp>
    <xdr:clientData/>
  </xdr:twoCellAnchor>
  <xdr:twoCellAnchor>
    <xdr:from>
      <xdr:col>16</xdr:col>
      <xdr:colOff>419101</xdr:colOff>
      <xdr:row>93</xdr:row>
      <xdr:rowOff>0</xdr:rowOff>
    </xdr:from>
    <xdr:to>
      <xdr:col>17</xdr:col>
      <xdr:colOff>400055</xdr:colOff>
      <xdr:row>96</xdr:row>
      <xdr:rowOff>114300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58F3399A-5995-40BE-90E9-0E015CC84988}"/>
            </a:ext>
          </a:extLst>
        </xdr:cNvPr>
        <xdr:cNvSpPr/>
      </xdr:nvSpPr>
      <xdr:spPr>
        <a:xfrm>
          <a:off x="11553826" y="18259425"/>
          <a:ext cx="590554" cy="685800"/>
        </a:xfrm>
        <a:prstGeom prst="rec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ARD</a:t>
          </a:r>
        </a:p>
      </xdr:txBody>
    </xdr:sp>
    <xdr:clientData/>
  </xdr:twoCellAnchor>
  <xdr:twoCellAnchor>
    <xdr:from>
      <xdr:col>16</xdr:col>
      <xdr:colOff>142876</xdr:colOff>
      <xdr:row>75</xdr:row>
      <xdr:rowOff>38100</xdr:rowOff>
    </xdr:from>
    <xdr:to>
      <xdr:col>17</xdr:col>
      <xdr:colOff>19050</xdr:colOff>
      <xdr:row>77</xdr:row>
      <xdr:rowOff>19050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321D6ED5-CA15-4B2E-B8F6-2C94D587B81A}"/>
            </a:ext>
          </a:extLst>
        </xdr:cNvPr>
        <xdr:cNvSpPr/>
      </xdr:nvSpPr>
      <xdr:spPr>
        <a:xfrm>
          <a:off x="11277601" y="14868525"/>
          <a:ext cx="485774" cy="361950"/>
        </a:xfrm>
        <a:prstGeom prst="rec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900"/>
            <a:t>RELAY</a:t>
          </a:r>
        </a:p>
      </xdr:txBody>
    </xdr:sp>
    <xdr:clientData/>
  </xdr:twoCellAnchor>
  <xdr:twoCellAnchor>
    <xdr:from>
      <xdr:col>16</xdr:col>
      <xdr:colOff>276226</xdr:colOff>
      <xdr:row>71</xdr:row>
      <xdr:rowOff>0</xdr:rowOff>
    </xdr:from>
    <xdr:to>
      <xdr:col>17</xdr:col>
      <xdr:colOff>200026</xdr:colOff>
      <xdr:row>72</xdr:row>
      <xdr:rowOff>114300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8C03E4E5-187C-40EE-B5EF-1C198BBAC4E6}"/>
            </a:ext>
          </a:extLst>
        </xdr:cNvPr>
        <xdr:cNvSpPr/>
      </xdr:nvSpPr>
      <xdr:spPr>
        <a:xfrm>
          <a:off x="11410951" y="14068425"/>
          <a:ext cx="533400" cy="304800"/>
        </a:xfrm>
        <a:prstGeom prst="rec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</a:p>
      </xdr:txBody>
    </xdr:sp>
    <xdr:clientData/>
  </xdr:twoCellAnchor>
  <xdr:twoCellAnchor>
    <xdr:from>
      <xdr:col>19</xdr:col>
      <xdr:colOff>542926</xdr:colOff>
      <xdr:row>71</xdr:row>
      <xdr:rowOff>9525</xdr:rowOff>
    </xdr:from>
    <xdr:to>
      <xdr:col>21</xdr:col>
      <xdr:colOff>171450</xdr:colOff>
      <xdr:row>72</xdr:row>
      <xdr:rowOff>123825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FE0D24DF-3BF2-4BB4-BE28-1CEFA8995BB3}"/>
            </a:ext>
          </a:extLst>
        </xdr:cNvPr>
        <xdr:cNvSpPr/>
      </xdr:nvSpPr>
      <xdr:spPr>
        <a:xfrm>
          <a:off x="13554076" y="14077950"/>
          <a:ext cx="1076324" cy="304800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EM</a:t>
          </a:r>
          <a:r>
            <a:rPr lang="en-US" sz="1100" baseline="0"/>
            <a:t> ON OFF</a:t>
          </a:r>
          <a:endParaRPr lang="en-US" sz="1100"/>
        </a:p>
      </xdr:txBody>
    </xdr:sp>
    <xdr:clientData/>
  </xdr:twoCellAnchor>
  <xdr:twoCellAnchor>
    <xdr:from>
      <xdr:col>11</xdr:col>
      <xdr:colOff>628650</xdr:colOff>
      <xdr:row>91</xdr:row>
      <xdr:rowOff>28575</xdr:rowOff>
    </xdr:from>
    <xdr:to>
      <xdr:col>11</xdr:col>
      <xdr:colOff>638175</xdr:colOff>
      <xdr:row>105</xdr:row>
      <xdr:rowOff>38100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F8E2C1FB-DC16-40C6-A2FB-468B850464E7}"/>
            </a:ext>
          </a:extLst>
        </xdr:cNvPr>
        <xdr:cNvCxnSpPr/>
      </xdr:nvCxnSpPr>
      <xdr:spPr>
        <a:xfrm>
          <a:off x="7934325" y="17907000"/>
          <a:ext cx="9525" cy="267652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628650</xdr:colOff>
      <xdr:row>105</xdr:row>
      <xdr:rowOff>0</xdr:rowOff>
    </xdr:from>
    <xdr:to>
      <xdr:col>12</xdr:col>
      <xdr:colOff>361950</xdr:colOff>
      <xdr:row>105</xdr:row>
      <xdr:rowOff>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4DB9992C-F7E6-425D-9348-2553E3BF7DBD}"/>
            </a:ext>
          </a:extLst>
        </xdr:cNvPr>
        <xdr:cNvCxnSpPr/>
      </xdr:nvCxnSpPr>
      <xdr:spPr>
        <a:xfrm flipH="1">
          <a:off x="7934325" y="20545425"/>
          <a:ext cx="45720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542925</xdr:colOff>
      <xdr:row>101</xdr:row>
      <xdr:rowOff>47625</xdr:rowOff>
    </xdr:from>
    <xdr:to>
      <xdr:col>16</xdr:col>
      <xdr:colOff>123825</xdr:colOff>
      <xdr:row>101</xdr:row>
      <xdr:rowOff>47625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A81D0989-AAD3-4F27-BAB4-8BB3D93890D5}"/>
            </a:ext>
          </a:extLst>
        </xdr:cNvPr>
        <xdr:cNvCxnSpPr/>
      </xdr:nvCxnSpPr>
      <xdr:spPr>
        <a:xfrm flipH="1">
          <a:off x="10801350" y="19831050"/>
          <a:ext cx="45720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552450</xdr:colOff>
      <xdr:row>101</xdr:row>
      <xdr:rowOff>161925</xdr:rowOff>
    </xdr:from>
    <xdr:to>
      <xdr:col>16</xdr:col>
      <xdr:colOff>133350</xdr:colOff>
      <xdr:row>101</xdr:row>
      <xdr:rowOff>161925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9EA396B-1C93-4135-BB93-C78ACA82B195}"/>
            </a:ext>
          </a:extLst>
        </xdr:cNvPr>
        <xdr:cNvCxnSpPr/>
      </xdr:nvCxnSpPr>
      <xdr:spPr>
        <a:xfrm flipH="1">
          <a:off x="10810875" y="19945350"/>
          <a:ext cx="457200" cy="0"/>
        </a:xfrm>
        <a:prstGeom prst="line">
          <a:avLst/>
        </a:prstGeom>
        <a:ln w="571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371475</xdr:colOff>
      <xdr:row>98</xdr:row>
      <xdr:rowOff>95250</xdr:rowOff>
    </xdr:from>
    <xdr:to>
      <xdr:col>17</xdr:col>
      <xdr:colOff>0</xdr:colOff>
      <xdr:row>104</xdr:row>
      <xdr:rowOff>19050</xdr:rowOff>
    </xdr:to>
    <xdr:sp macro="" textlink="">
      <xdr:nvSpPr>
        <xdr:cNvPr id="95" name="Rectangle 94">
          <a:extLst>
            <a:ext uri="{FF2B5EF4-FFF2-40B4-BE49-F238E27FC236}">
              <a16:creationId xmlns:a16="http://schemas.microsoft.com/office/drawing/2014/main" id="{2433A859-3783-4156-BE33-8692F9A47157}"/>
            </a:ext>
          </a:extLst>
        </xdr:cNvPr>
        <xdr:cNvSpPr/>
      </xdr:nvSpPr>
      <xdr:spPr>
        <a:xfrm>
          <a:off x="11506200" y="19307175"/>
          <a:ext cx="238125" cy="1066800"/>
        </a:xfrm>
        <a:prstGeom prst="rec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PDB</a:t>
          </a:r>
        </a:p>
      </xdr:txBody>
    </xdr:sp>
    <xdr:clientData/>
  </xdr:twoCellAnchor>
  <xdr:twoCellAnchor>
    <xdr:from>
      <xdr:col>16</xdr:col>
      <xdr:colOff>219075</xdr:colOff>
      <xdr:row>100</xdr:row>
      <xdr:rowOff>95250</xdr:rowOff>
    </xdr:from>
    <xdr:to>
      <xdr:col>16</xdr:col>
      <xdr:colOff>552450</xdr:colOff>
      <xdr:row>100</xdr:row>
      <xdr:rowOff>104775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6CDEBF02-220C-4704-AF2B-0AF48A1D819D}"/>
            </a:ext>
          </a:extLst>
        </xdr:cNvPr>
        <xdr:cNvCxnSpPr/>
      </xdr:nvCxnSpPr>
      <xdr:spPr>
        <a:xfrm flipH="1">
          <a:off x="11353800" y="19688175"/>
          <a:ext cx="333375" cy="952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219075</xdr:colOff>
      <xdr:row>101</xdr:row>
      <xdr:rowOff>28575</xdr:rowOff>
    </xdr:from>
    <xdr:to>
      <xdr:col>16</xdr:col>
      <xdr:colOff>552450</xdr:colOff>
      <xdr:row>101</xdr:row>
      <xdr:rowOff>38100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DA2A3C5-CAF7-4989-8891-AA879E814CB4}"/>
            </a:ext>
          </a:extLst>
        </xdr:cNvPr>
        <xdr:cNvCxnSpPr/>
      </xdr:nvCxnSpPr>
      <xdr:spPr>
        <a:xfrm flipH="1">
          <a:off x="11353800" y="19812000"/>
          <a:ext cx="333375" cy="9525"/>
        </a:xfrm>
        <a:prstGeom prst="line">
          <a:avLst/>
        </a:prstGeom>
        <a:ln w="571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476250</xdr:colOff>
      <xdr:row>102</xdr:row>
      <xdr:rowOff>57150</xdr:rowOff>
    </xdr:from>
    <xdr:to>
      <xdr:col>17</xdr:col>
      <xdr:colOff>200025</xdr:colOff>
      <xdr:row>102</xdr:row>
      <xdr:rowOff>66675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74FB7590-D660-4083-B089-E4E209DE0363}"/>
            </a:ext>
          </a:extLst>
        </xdr:cNvPr>
        <xdr:cNvCxnSpPr/>
      </xdr:nvCxnSpPr>
      <xdr:spPr>
        <a:xfrm flipH="1" flipV="1">
          <a:off x="11610975" y="20031075"/>
          <a:ext cx="333375" cy="952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476250</xdr:colOff>
      <xdr:row>72</xdr:row>
      <xdr:rowOff>142875</xdr:rowOff>
    </xdr:from>
    <xdr:to>
      <xdr:col>17</xdr:col>
      <xdr:colOff>476250</xdr:colOff>
      <xdr:row>102</xdr:row>
      <xdr:rowOff>76200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42D1498B-EAC3-499A-A9D6-ED697ED5F7C0}"/>
            </a:ext>
          </a:extLst>
        </xdr:cNvPr>
        <xdr:cNvCxnSpPr/>
      </xdr:nvCxnSpPr>
      <xdr:spPr>
        <a:xfrm>
          <a:off x="12220575" y="14401800"/>
          <a:ext cx="0" cy="564832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171450</xdr:colOff>
      <xdr:row>72</xdr:row>
      <xdr:rowOff>152400</xdr:rowOff>
    </xdr:from>
    <xdr:to>
      <xdr:col>18</xdr:col>
      <xdr:colOff>171450</xdr:colOff>
      <xdr:row>75</xdr:row>
      <xdr:rowOff>95250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17FF100-106C-4198-8C63-79610579A1E7}"/>
            </a:ext>
          </a:extLst>
        </xdr:cNvPr>
        <xdr:cNvCxnSpPr/>
      </xdr:nvCxnSpPr>
      <xdr:spPr>
        <a:xfrm>
          <a:off x="12573000" y="14411325"/>
          <a:ext cx="0" cy="514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190500</xdr:colOff>
      <xdr:row>75</xdr:row>
      <xdr:rowOff>57150</xdr:rowOff>
    </xdr:from>
    <xdr:to>
      <xdr:col>21</xdr:col>
      <xdr:colOff>552450</xdr:colOff>
      <xdr:row>75</xdr:row>
      <xdr:rowOff>66675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482C579F-32E8-45BC-8247-8C3B05BC11AF}"/>
            </a:ext>
          </a:extLst>
        </xdr:cNvPr>
        <xdr:cNvCxnSpPr/>
      </xdr:nvCxnSpPr>
      <xdr:spPr>
        <a:xfrm flipH="1">
          <a:off x="12592050" y="14887575"/>
          <a:ext cx="2419350" cy="952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247650</xdr:colOff>
      <xdr:row>103</xdr:row>
      <xdr:rowOff>114297</xdr:rowOff>
    </xdr:from>
    <xdr:to>
      <xdr:col>17</xdr:col>
      <xdr:colOff>3</xdr:colOff>
      <xdr:row>103</xdr:row>
      <xdr:rowOff>114300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59E45BF0-0F7A-4FA8-BEE2-C8FDDA4BDBA9}"/>
            </a:ext>
          </a:extLst>
        </xdr:cNvPr>
        <xdr:cNvCxnSpPr>
          <a:stCxn id="78" idx="0"/>
        </xdr:cNvCxnSpPr>
      </xdr:nvCxnSpPr>
      <xdr:spPr>
        <a:xfrm flipH="1">
          <a:off x="11382375" y="20278722"/>
          <a:ext cx="361953" cy="3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600080</xdr:colOff>
      <xdr:row>103</xdr:row>
      <xdr:rowOff>114296</xdr:rowOff>
    </xdr:from>
    <xdr:to>
      <xdr:col>19</xdr:col>
      <xdr:colOff>4764</xdr:colOff>
      <xdr:row>103</xdr:row>
      <xdr:rowOff>114297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17931BAB-8884-4025-9EBE-9C41D5F7754B}"/>
            </a:ext>
          </a:extLst>
        </xdr:cNvPr>
        <xdr:cNvCxnSpPr>
          <a:stCxn id="83" idx="0"/>
          <a:endCxn id="78" idx="2"/>
        </xdr:cNvCxnSpPr>
      </xdr:nvCxnSpPr>
      <xdr:spPr>
        <a:xfrm flipH="1">
          <a:off x="12344405" y="20278721"/>
          <a:ext cx="671509" cy="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304800</xdr:colOff>
      <xdr:row>102</xdr:row>
      <xdr:rowOff>57146</xdr:rowOff>
    </xdr:from>
    <xdr:to>
      <xdr:col>19</xdr:col>
      <xdr:colOff>42864</xdr:colOff>
      <xdr:row>102</xdr:row>
      <xdr:rowOff>57150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1A3A7CC1-4FBA-4CC0-9103-1D0C1223146C}"/>
            </a:ext>
          </a:extLst>
        </xdr:cNvPr>
        <xdr:cNvCxnSpPr/>
      </xdr:nvCxnSpPr>
      <xdr:spPr>
        <a:xfrm flipH="1">
          <a:off x="12706350" y="20031071"/>
          <a:ext cx="347664" cy="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438155</xdr:colOff>
      <xdr:row>105</xdr:row>
      <xdr:rowOff>19047</xdr:rowOff>
    </xdr:from>
    <xdr:to>
      <xdr:col>18</xdr:col>
      <xdr:colOff>314325</xdr:colOff>
      <xdr:row>105</xdr:row>
      <xdr:rowOff>38100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7BA125AA-515D-47F2-8626-2F69EE2E5E85}"/>
            </a:ext>
          </a:extLst>
        </xdr:cNvPr>
        <xdr:cNvCxnSpPr/>
      </xdr:nvCxnSpPr>
      <xdr:spPr>
        <a:xfrm flipH="1" flipV="1">
          <a:off x="9191630" y="20564472"/>
          <a:ext cx="3524245" cy="19053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266700</xdr:colOff>
      <xdr:row>104</xdr:row>
      <xdr:rowOff>28575</xdr:rowOff>
    </xdr:from>
    <xdr:to>
      <xdr:col>18</xdr:col>
      <xdr:colOff>276225</xdr:colOff>
      <xdr:row>105</xdr:row>
      <xdr:rowOff>38100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D5B7F25-0123-44C0-A7BE-B9C0037A9B7A}"/>
            </a:ext>
          </a:extLst>
        </xdr:cNvPr>
        <xdr:cNvCxnSpPr/>
      </xdr:nvCxnSpPr>
      <xdr:spPr>
        <a:xfrm>
          <a:off x="12668250" y="20383500"/>
          <a:ext cx="9525" cy="20002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161925</xdr:colOff>
      <xdr:row>73</xdr:row>
      <xdr:rowOff>152400</xdr:rowOff>
    </xdr:from>
    <xdr:to>
      <xdr:col>16</xdr:col>
      <xdr:colOff>161925</xdr:colOff>
      <xdr:row>99</xdr:row>
      <xdr:rowOff>133350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C32113A-900F-450B-9E78-2DC553A34BDA}"/>
            </a:ext>
          </a:extLst>
        </xdr:cNvPr>
        <xdr:cNvCxnSpPr/>
      </xdr:nvCxnSpPr>
      <xdr:spPr>
        <a:xfrm>
          <a:off x="11296650" y="14601825"/>
          <a:ext cx="0" cy="49339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190500</xdr:colOff>
      <xdr:row>73</xdr:row>
      <xdr:rowOff>152400</xdr:rowOff>
    </xdr:from>
    <xdr:to>
      <xdr:col>17</xdr:col>
      <xdr:colOff>276225</xdr:colOff>
      <xdr:row>97</xdr:row>
      <xdr:rowOff>180975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239A15FB-B968-4A4C-8CAF-9AFD7C20357D}"/>
            </a:ext>
          </a:extLst>
        </xdr:cNvPr>
        <xdr:cNvCxnSpPr/>
      </xdr:nvCxnSpPr>
      <xdr:spPr>
        <a:xfrm>
          <a:off x="11325225" y="14601825"/>
          <a:ext cx="695325" cy="460057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242892</xdr:colOff>
      <xdr:row>96</xdr:row>
      <xdr:rowOff>119062</xdr:rowOff>
    </xdr:from>
    <xdr:to>
      <xdr:col>16</xdr:col>
      <xdr:colOff>476250</xdr:colOff>
      <xdr:row>98</xdr:row>
      <xdr:rowOff>161925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9BBAE818-D64A-4A91-9393-B0D7CD88CEBA}"/>
            </a:ext>
          </a:extLst>
        </xdr:cNvPr>
        <xdr:cNvCxnSpPr>
          <a:stCxn id="86" idx="2"/>
        </xdr:cNvCxnSpPr>
      </xdr:nvCxnSpPr>
      <xdr:spPr>
        <a:xfrm>
          <a:off x="11377617" y="18949987"/>
          <a:ext cx="233358" cy="423863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285750</xdr:colOff>
      <xdr:row>95</xdr:row>
      <xdr:rowOff>180975</xdr:rowOff>
    </xdr:from>
    <xdr:to>
      <xdr:col>17</xdr:col>
      <xdr:colOff>114300</xdr:colOff>
      <xdr:row>95</xdr:row>
      <xdr:rowOff>180975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43A2409F-15C1-459F-B184-04A932408841}"/>
            </a:ext>
          </a:extLst>
        </xdr:cNvPr>
        <xdr:cNvCxnSpPr/>
      </xdr:nvCxnSpPr>
      <xdr:spPr>
        <a:xfrm flipH="1">
          <a:off x="11420475" y="18821400"/>
          <a:ext cx="43815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95250</xdr:colOff>
      <xdr:row>72</xdr:row>
      <xdr:rowOff>152400</xdr:rowOff>
    </xdr:from>
    <xdr:to>
      <xdr:col>17</xdr:col>
      <xdr:colOff>104778</xdr:colOff>
      <xdr:row>93</xdr:row>
      <xdr:rowOff>0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432D8E6-B440-4298-B2FA-0E9987E9A764}"/>
            </a:ext>
          </a:extLst>
        </xdr:cNvPr>
        <xdr:cNvCxnSpPr>
          <a:endCxn id="87" idx="0"/>
        </xdr:cNvCxnSpPr>
      </xdr:nvCxnSpPr>
      <xdr:spPr>
        <a:xfrm>
          <a:off x="11839575" y="14411325"/>
          <a:ext cx="9528" cy="3848100"/>
        </a:xfrm>
        <a:prstGeom prst="line">
          <a:avLst/>
        </a:prstGeom>
        <a:ln w="57150">
          <a:solidFill>
            <a:schemeClr val="accent6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390525</xdr:colOff>
      <xdr:row>72</xdr:row>
      <xdr:rowOff>123825</xdr:rowOff>
    </xdr:from>
    <xdr:to>
      <xdr:col>16</xdr:col>
      <xdr:colOff>390525</xdr:colOff>
      <xdr:row>75</xdr:row>
      <xdr:rowOff>28575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7FBC7BAA-7A95-4A6B-891F-288AAC4E3884}"/>
            </a:ext>
          </a:extLst>
        </xdr:cNvPr>
        <xdr:cNvCxnSpPr/>
      </xdr:nvCxnSpPr>
      <xdr:spPr>
        <a:xfrm>
          <a:off x="11525250" y="14382750"/>
          <a:ext cx="0" cy="476250"/>
        </a:xfrm>
        <a:prstGeom prst="line">
          <a:avLst/>
        </a:prstGeom>
        <a:ln w="57150">
          <a:solidFill>
            <a:schemeClr val="accent6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390525</xdr:colOff>
      <xdr:row>77</xdr:row>
      <xdr:rowOff>38100</xdr:rowOff>
    </xdr:from>
    <xdr:to>
      <xdr:col>18</xdr:col>
      <xdr:colOff>257175</xdr:colOff>
      <xdr:row>92</xdr:row>
      <xdr:rowOff>171450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D8465018-CE36-4BD9-93EC-6CCB72B1490D}"/>
            </a:ext>
          </a:extLst>
        </xdr:cNvPr>
        <xdr:cNvCxnSpPr/>
      </xdr:nvCxnSpPr>
      <xdr:spPr>
        <a:xfrm>
          <a:off x="11525250" y="15249525"/>
          <a:ext cx="1133475" cy="2990850"/>
        </a:xfrm>
        <a:prstGeom prst="line">
          <a:avLst/>
        </a:prstGeom>
        <a:ln w="57150">
          <a:solidFill>
            <a:schemeClr val="accent6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561975</xdr:colOff>
      <xdr:row>73</xdr:row>
      <xdr:rowOff>19051</xdr:rowOff>
    </xdr:from>
    <xdr:to>
      <xdr:col>22</xdr:col>
      <xdr:colOff>590550</xdr:colOff>
      <xdr:row>80</xdr:row>
      <xdr:rowOff>47625</xdr:rowOff>
    </xdr:to>
    <xdr:sp macro="" textlink="">
      <xdr:nvSpPr>
        <xdr:cNvPr id="114" name="Rectangle 113">
          <a:extLst>
            <a:ext uri="{FF2B5EF4-FFF2-40B4-BE49-F238E27FC236}">
              <a16:creationId xmlns:a16="http://schemas.microsoft.com/office/drawing/2014/main" id="{663D75B2-AD76-47F2-AB48-8D37343BC9BC}"/>
            </a:ext>
          </a:extLst>
        </xdr:cNvPr>
        <xdr:cNvSpPr/>
      </xdr:nvSpPr>
      <xdr:spPr>
        <a:xfrm>
          <a:off x="15020925" y="14468476"/>
          <a:ext cx="638175" cy="1362074"/>
        </a:xfrm>
        <a:prstGeom prst="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350W</a:t>
          </a:r>
        </a:p>
        <a:p>
          <a:pPr algn="l"/>
          <a:r>
            <a:rPr lang="en-US" sz="800" b="0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MOTOR</a:t>
          </a:r>
        </a:p>
      </xdr:txBody>
    </xdr:sp>
    <xdr:clientData/>
  </xdr:twoCellAnchor>
  <xdr:twoCellAnchor>
    <xdr:from>
      <xdr:col>16</xdr:col>
      <xdr:colOff>209550</xdr:colOff>
      <xdr:row>74</xdr:row>
      <xdr:rowOff>9525</xdr:rowOff>
    </xdr:from>
    <xdr:to>
      <xdr:col>16</xdr:col>
      <xdr:colOff>385763</xdr:colOff>
      <xdr:row>75</xdr:row>
      <xdr:rowOff>38100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7A883B64-3916-4F35-BE42-6C9C5D9C7085}"/>
            </a:ext>
          </a:extLst>
        </xdr:cNvPr>
        <xdr:cNvCxnSpPr>
          <a:endCxn id="88" idx="0"/>
        </xdr:cNvCxnSpPr>
      </xdr:nvCxnSpPr>
      <xdr:spPr>
        <a:xfrm>
          <a:off x="11344275" y="14649450"/>
          <a:ext cx="176213" cy="21907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161924</xdr:colOff>
      <xdr:row>8</xdr:row>
      <xdr:rowOff>0</xdr:rowOff>
    </xdr:from>
    <xdr:to>
      <xdr:col>18</xdr:col>
      <xdr:colOff>228599</xdr:colOff>
      <xdr:row>52</xdr:row>
      <xdr:rowOff>134880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A51905-82CF-05AD-939E-23B030D37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4" y="1524000"/>
          <a:ext cx="11039475" cy="8516880"/>
        </a:xfrm>
        <a:prstGeom prst="rect">
          <a:avLst/>
        </a:prstGeom>
      </xdr:spPr>
    </xdr:pic>
    <xdr:clientData/>
  </xdr:twoCellAnchor>
  <xdr:twoCellAnchor>
    <xdr:from>
      <xdr:col>4</xdr:col>
      <xdr:colOff>361950</xdr:colOff>
      <xdr:row>23</xdr:row>
      <xdr:rowOff>180975</xdr:rowOff>
    </xdr:from>
    <xdr:to>
      <xdr:col>4</xdr:col>
      <xdr:colOff>381000</xdr:colOff>
      <xdr:row>34</xdr:row>
      <xdr:rowOff>19050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6D6E9646-3E6F-4F9A-9866-E399A5319702}"/>
            </a:ext>
          </a:extLst>
        </xdr:cNvPr>
        <xdr:cNvCxnSpPr/>
      </xdr:nvCxnSpPr>
      <xdr:spPr>
        <a:xfrm flipV="1">
          <a:off x="2800350" y="3419475"/>
          <a:ext cx="19050" cy="1933575"/>
        </a:xfrm>
        <a:prstGeom prst="line">
          <a:avLst/>
        </a:prstGeom>
        <a:ln w="7620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28575</xdr:colOff>
      <xdr:row>22</xdr:row>
      <xdr:rowOff>123825</xdr:rowOff>
    </xdr:from>
    <xdr:to>
      <xdr:col>5</xdr:col>
      <xdr:colOff>57150</xdr:colOff>
      <xdr:row>37</xdr:row>
      <xdr:rowOff>171450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1A64FF95-F72B-442F-9DBC-6EFF78AC7ECF}"/>
            </a:ext>
          </a:extLst>
        </xdr:cNvPr>
        <xdr:cNvCxnSpPr/>
      </xdr:nvCxnSpPr>
      <xdr:spPr>
        <a:xfrm flipV="1">
          <a:off x="3076575" y="3171825"/>
          <a:ext cx="28575" cy="2905125"/>
        </a:xfrm>
        <a:prstGeom prst="line">
          <a:avLst/>
        </a:prstGeom>
        <a:ln w="7620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342900</xdr:colOff>
      <xdr:row>35</xdr:row>
      <xdr:rowOff>114300</xdr:rowOff>
    </xdr:from>
    <xdr:to>
      <xdr:col>4</xdr:col>
      <xdr:colOff>352425</xdr:colOff>
      <xdr:row>42</xdr:row>
      <xdr:rowOff>66675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BD01554A-352D-42EB-BBC7-03B18C4CB870}"/>
            </a:ext>
          </a:extLst>
        </xdr:cNvPr>
        <xdr:cNvCxnSpPr/>
      </xdr:nvCxnSpPr>
      <xdr:spPr>
        <a:xfrm flipH="1" flipV="1">
          <a:off x="2781300" y="5638800"/>
          <a:ext cx="9525" cy="1285875"/>
        </a:xfrm>
        <a:prstGeom prst="line">
          <a:avLst/>
        </a:prstGeom>
        <a:ln w="7620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15</xdr:row>
      <xdr:rowOff>171450</xdr:rowOff>
    </xdr:from>
    <xdr:to>
      <xdr:col>16</xdr:col>
      <xdr:colOff>400050</xdr:colOff>
      <xdr:row>29</xdr:row>
      <xdr:rowOff>28575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C4CD1D99-E541-2A27-C229-967853970D54}"/>
            </a:ext>
          </a:extLst>
        </xdr:cNvPr>
        <xdr:cNvCxnSpPr/>
      </xdr:nvCxnSpPr>
      <xdr:spPr>
        <a:xfrm>
          <a:off x="7543800" y="3028950"/>
          <a:ext cx="2609850" cy="252412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17</xdr:row>
      <xdr:rowOff>9525</xdr:rowOff>
    </xdr:from>
    <xdr:to>
      <xdr:col>13</xdr:col>
      <xdr:colOff>304800</xdr:colOff>
      <xdr:row>43</xdr:row>
      <xdr:rowOff>57150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938D96C6-B4E3-469D-8CED-0B9F46757B59}"/>
            </a:ext>
          </a:extLst>
        </xdr:cNvPr>
        <xdr:cNvCxnSpPr/>
      </xdr:nvCxnSpPr>
      <xdr:spPr>
        <a:xfrm>
          <a:off x="7353300" y="3248025"/>
          <a:ext cx="876300" cy="500062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342900</xdr:colOff>
      <xdr:row>43</xdr:row>
      <xdr:rowOff>28575</xdr:rowOff>
    </xdr:from>
    <xdr:to>
      <xdr:col>20</xdr:col>
      <xdr:colOff>76200</xdr:colOff>
      <xdr:row>43</xdr:row>
      <xdr:rowOff>57150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494E426-F534-46EC-8BC6-222CF4FB8C74}"/>
            </a:ext>
          </a:extLst>
        </xdr:cNvPr>
        <xdr:cNvCxnSpPr/>
      </xdr:nvCxnSpPr>
      <xdr:spPr>
        <a:xfrm flipH="1" flipV="1">
          <a:off x="8267700" y="8220075"/>
          <a:ext cx="4000500" cy="2857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476250</xdr:colOff>
      <xdr:row>10</xdr:row>
      <xdr:rowOff>19050</xdr:rowOff>
    </xdr:from>
    <xdr:to>
      <xdr:col>21</xdr:col>
      <xdr:colOff>476250</xdr:colOff>
      <xdr:row>33</xdr:row>
      <xdr:rowOff>177800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50E66F1D-9711-4906-8EA5-A7F387F76106}"/>
            </a:ext>
          </a:extLst>
        </xdr:cNvPr>
        <xdr:cNvSpPr/>
      </xdr:nvSpPr>
      <xdr:spPr>
        <a:xfrm>
          <a:off x="8610600" y="2133600"/>
          <a:ext cx="4067175" cy="4540250"/>
        </a:xfrm>
        <a:prstGeom prst="ellipse">
          <a:avLst/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463550</xdr:colOff>
      <xdr:row>15</xdr:row>
      <xdr:rowOff>107950</xdr:rowOff>
    </xdr:from>
    <xdr:to>
      <xdr:col>8</xdr:col>
      <xdr:colOff>146050</xdr:colOff>
      <xdr:row>26</xdr:row>
      <xdr:rowOff>19050</xdr:rowOff>
    </xdr:to>
    <xdr:sp macro="" textlink="">
      <xdr:nvSpPr>
        <xdr:cNvPr id="3" name="Flowchart: Manual Operation 2">
          <a:extLst>
            <a:ext uri="{FF2B5EF4-FFF2-40B4-BE49-F238E27FC236}">
              <a16:creationId xmlns:a16="http://schemas.microsoft.com/office/drawing/2014/main" id="{C033A116-9904-4BE5-B954-D4210767980B}"/>
            </a:ext>
          </a:extLst>
        </xdr:cNvPr>
        <xdr:cNvSpPr/>
      </xdr:nvSpPr>
      <xdr:spPr>
        <a:xfrm>
          <a:off x="3949700" y="3175000"/>
          <a:ext cx="844550" cy="2006600"/>
        </a:xfrm>
        <a:prstGeom prst="flowChartManualOperation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463550</xdr:colOff>
      <xdr:row>26</xdr:row>
      <xdr:rowOff>19050</xdr:rowOff>
    </xdr:from>
    <xdr:to>
      <xdr:col>8</xdr:col>
      <xdr:colOff>146050</xdr:colOff>
      <xdr:row>36</xdr:row>
      <xdr:rowOff>114300</xdr:rowOff>
    </xdr:to>
    <xdr:sp macro="" textlink="">
      <xdr:nvSpPr>
        <xdr:cNvPr id="4" name="Flowchart: Manual Operation 3">
          <a:extLst>
            <a:ext uri="{FF2B5EF4-FFF2-40B4-BE49-F238E27FC236}">
              <a16:creationId xmlns:a16="http://schemas.microsoft.com/office/drawing/2014/main" id="{30785B82-73B1-4603-BCF8-6961F0013F5A}"/>
            </a:ext>
          </a:extLst>
        </xdr:cNvPr>
        <xdr:cNvSpPr/>
      </xdr:nvSpPr>
      <xdr:spPr>
        <a:xfrm rot="10800000">
          <a:off x="3949700" y="5181600"/>
          <a:ext cx="844550" cy="2000250"/>
        </a:xfrm>
        <a:prstGeom prst="flowChartManualOperation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266700</xdr:colOff>
      <xdr:row>19</xdr:row>
      <xdr:rowOff>165100</xdr:rowOff>
    </xdr:from>
    <xdr:to>
      <xdr:col>7</xdr:col>
      <xdr:colOff>368300</xdr:colOff>
      <xdr:row>33</xdr:row>
      <xdr:rowOff>6350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8FA0509-58ED-4A77-AB43-B1767063DA15}"/>
            </a:ext>
          </a:extLst>
        </xdr:cNvPr>
        <xdr:cNvSpPr/>
      </xdr:nvSpPr>
      <xdr:spPr>
        <a:xfrm>
          <a:off x="4333875" y="3994150"/>
          <a:ext cx="101600" cy="25082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29600</xdr:colOff>
      <xdr:row>19</xdr:row>
      <xdr:rowOff>169774</xdr:rowOff>
    </xdr:from>
    <xdr:to>
      <xdr:col>8</xdr:col>
      <xdr:colOff>142331</xdr:colOff>
      <xdr:row>26</xdr:row>
      <xdr:rowOff>24915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EDB6D9A-A94A-479A-8491-CE17737D88F8}"/>
            </a:ext>
          </a:extLst>
        </xdr:cNvPr>
        <xdr:cNvSpPr/>
      </xdr:nvSpPr>
      <xdr:spPr>
        <a:xfrm rot="329668">
          <a:off x="4677800" y="3998824"/>
          <a:ext cx="112731" cy="1188641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40709</xdr:colOff>
      <xdr:row>26</xdr:row>
      <xdr:rowOff>30384</xdr:rowOff>
    </xdr:from>
    <xdr:to>
      <xdr:col>8</xdr:col>
      <xdr:colOff>141432</xdr:colOff>
      <xdr:row>32</xdr:row>
      <xdr:rowOff>172080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0A72DCB-2A46-4877-9ABB-817648EF0427}"/>
            </a:ext>
          </a:extLst>
        </xdr:cNvPr>
        <xdr:cNvSpPr/>
      </xdr:nvSpPr>
      <xdr:spPr>
        <a:xfrm rot="10492831">
          <a:off x="4688909" y="5192934"/>
          <a:ext cx="100723" cy="1284696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467750</xdr:colOff>
      <xdr:row>19</xdr:row>
      <xdr:rowOff>169774</xdr:rowOff>
    </xdr:from>
    <xdr:to>
      <xdr:col>6</xdr:col>
      <xdr:colOff>580481</xdr:colOff>
      <xdr:row>26</xdr:row>
      <xdr:rowOff>24915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91C12776-B29E-4845-963D-F6DEF9B339AC}"/>
            </a:ext>
          </a:extLst>
        </xdr:cNvPr>
        <xdr:cNvSpPr/>
      </xdr:nvSpPr>
      <xdr:spPr>
        <a:xfrm rot="21270332" flipV="1">
          <a:off x="3953900" y="3998824"/>
          <a:ext cx="112731" cy="1188641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478859</xdr:colOff>
      <xdr:row>26</xdr:row>
      <xdr:rowOff>30384</xdr:rowOff>
    </xdr:from>
    <xdr:to>
      <xdr:col>6</xdr:col>
      <xdr:colOff>579582</xdr:colOff>
      <xdr:row>32</xdr:row>
      <xdr:rowOff>172080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9BB5C74-5F28-4251-8ABE-EAEF62CAAC13}"/>
            </a:ext>
          </a:extLst>
        </xdr:cNvPr>
        <xdr:cNvSpPr/>
      </xdr:nvSpPr>
      <xdr:spPr>
        <a:xfrm rot="11107169" flipV="1">
          <a:off x="3965009" y="5192934"/>
          <a:ext cx="100723" cy="1284696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38100</xdr:colOff>
      <xdr:row>24</xdr:row>
      <xdr:rowOff>101600</xdr:rowOff>
    </xdr:from>
    <xdr:to>
      <xdr:col>10</xdr:col>
      <xdr:colOff>0</xdr:colOff>
      <xdr:row>27</xdr:row>
      <xdr:rowOff>82550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74D6CB5D-7A17-453F-8072-744ACD7B3DFE}"/>
            </a:ext>
          </a:extLst>
        </xdr:cNvPr>
        <xdr:cNvSpPr/>
      </xdr:nvSpPr>
      <xdr:spPr>
        <a:xfrm>
          <a:off x="2943225" y="4883150"/>
          <a:ext cx="2867025" cy="552450"/>
        </a:xfrm>
        <a:prstGeom prst="roundRect">
          <a:avLst/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63499</xdr:colOff>
      <xdr:row>27</xdr:row>
      <xdr:rowOff>82550</xdr:rowOff>
    </xdr:from>
    <xdr:to>
      <xdr:col>13</xdr:col>
      <xdr:colOff>368299</xdr:colOff>
      <xdr:row>30</xdr:row>
      <xdr:rowOff>38100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5B97D3A1-AB07-4A19-AF36-63627781B71E}"/>
            </a:ext>
          </a:extLst>
        </xdr:cNvPr>
        <xdr:cNvGrpSpPr/>
      </xdr:nvGrpSpPr>
      <xdr:grpSpPr>
        <a:xfrm rot="1640619">
          <a:off x="5873749" y="5435600"/>
          <a:ext cx="2047875" cy="527050"/>
          <a:chOff x="6159500" y="3987800"/>
          <a:chExt cx="2133600" cy="508000"/>
        </a:xfrm>
      </xdr:grpSpPr>
      <xdr:sp macro="" textlink="">
        <xdr:nvSpPr>
          <xdr:cNvPr id="12" name="Rectangle 11">
            <a:extLst>
              <a:ext uri="{FF2B5EF4-FFF2-40B4-BE49-F238E27FC236}">
                <a16:creationId xmlns:a16="http://schemas.microsoft.com/office/drawing/2014/main" id="{7FD3113D-A2D6-3927-E976-C0318D9A14E5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12EA3628-AFE2-9D5D-BBB3-DD7EE26F1A95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" name="Rectangle: Rounded Corners 13">
            <a:extLst>
              <a:ext uri="{FF2B5EF4-FFF2-40B4-BE49-F238E27FC236}">
                <a16:creationId xmlns:a16="http://schemas.microsoft.com/office/drawing/2014/main" id="{3486570F-8BF7-BEC6-8180-907DF0D6EA40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5" name="Rectangle: Rounded Corners 14">
            <a:extLst>
              <a:ext uri="{FF2B5EF4-FFF2-40B4-BE49-F238E27FC236}">
                <a16:creationId xmlns:a16="http://schemas.microsoft.com/office/drawing/2014/main" id="{8652A4AE-0E54-3ECE-AC21-04CCC3BA2505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" name="Rectangle: Rounded Corners 15">
            <a:extLst>
              <a:ext uri="{FF2B5EF4-FFF2-40B4-BE49-F238E27FC236}">
                <a16:creationId xmlns:a16="http://schemas.microsoft.com/office/drawing/2014/main" id="{94FFFFB8-EB75-5AC6-C51F-AFD49A9AF0C6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304799</xdr:colOff>
      <xdr:row>27</xdr:row>
      <xdr:rowOff>69850</xdr:rowOff>
    </xdr:from>
    <xdr:to>
      <xdr:col>4</xdr:col>
      <xdr:colOff>581024</xdr:colOff>
      <xdr:row>30</xdr:row>
      <xdr:rowOff>25400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9FD53082-EEB0-4C28-AC49-29C57075BC04}"/>
            </a:ext>
          </a:extLst>
        </xdr:cNvPr>
        <xdr:cNvGrpSpPr/>
      </xdr:nvGrpSpPr>
      <xdr:grpSpPr>
        <a:xfrm rot="19959381" flipH="1">
          <a:off x="885824" y="5422900"/>
          <a:ext cx="2019300" cy="527050"/>
          <a:chOff x="6159500" y="3987800"/>
          <a:chExt cx="2133600" cy="508000"/>
        </a:xfrm>
      </xdr:grpSpPr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902D1812-7DB1-E151-74BA-9617C74E70C3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7B2C64CA-4420-9551-0438-CB57E4A75EEC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0" name="Rectangle: Rounded Corners 19">
            <a:extLst>
              <a:ext uri="{FF2B5EF4-FFF2-40B4-BE49-F238E27FC236}">
                <a16:creationId xmlns:a16="http://schemas.microsoft.com/office/drawing/2014/main" id="{BAB889A6-AAC8-9D0C-5AB0-DF318AC73A34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" name="Rectangle: Rounded Corners 20">
            <a:extLst>
              <a:ext uri="{FF2B5EF4-FFF2-40B4-BE49-F238E27FC236}">
                <a16:creationId xmlns:a16="http://schemas.microsoft.com/office/drawing/2014/main" id="{31C4E7D0-3A2A-D3A0-F8A9-917F5B404DBF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2" name="Rectangle: Rounded Corners 21">
            <a:extLst>
              <a:ext uri="{FF2B5EF4-FFF2-40B4-BE49-F238E27FC236}">
                <a16:creationId xmlns:a16="http://schemas.microsoft.com/office/drawing/2014/main" id="{288ED28E-D38A-D1BC-5178-E6970DB3BC72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18</xdr:col>
      <xdr:colOff>34504</xdr:colOff>
      <xdr:row>34</xdr:row>
      <xdr:rowOff>109314</xdr:rowOff>
    </xdr:from>
    <xdr:to>
      <xdr:col>18</xdr:col>
      <xdr:colOff>332879</xdr:colOff>
      <xdr:row>41</xdr:row>
      <xdr:rowOff>174513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3711E6CD-FC3C-4750-8CBF-6D1433EABE85}"/>
            </a:ext>
          </a:extLst>
        </xdr:cNvPr>
        <xdr:cNvGrpSpPr/>
      </xdr:nvGrpSpPr>
      <xdr:grpSpPr>
        <a:xfrm rot="5400000">
          <a:off x="9942792" y="7346026"/>
          <a:ext cx="1398699" cy="298375"/>
          <a:chOff x="6159500" y="3987800"/>
          <a:chExt cx="2133600" cy="508000"/>
        </a:xfrm>
      </xdr:grpSpPr>
      <xdr:sp macro="" textlink="">
        <xdr:nvSpPr>
          <xdr:cNvPr id="24" name="Rectangle 23">
            <a:extLst>
              <a:ext uri="{FF2B5EF4-FFF2-40B4-BE49-F238E27FC236}">
                <a16:creationId xmlns:a16="http://schemas.microsoft.com/office/drawing/2014/main" id="{80AED20D-913F-803B-FADC-38204158DC03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1214A0B1-952A-0796-945F-02CED094D56D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6" name="Rectangle: Rounded Corners 25">
            <a:extLst>
              <a:ext uri="{FF2B5EF4-FFF2-40B4-BE49-F238E27FC236}">
                <a16:creationId xmlns:a16="http://schemas.microsoft.com/office/drawing/2014/main" id="{99B5E246-5F54-3953-1DAD-EC96BBFD5195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Rectangle: Rounded Corners 26">
            <a:extLst>
              <a:ext uri="{FF2B5EF4-FFF2-40B4-BE49-F238E27FC236}">
                <a16:creationId xmlns:a16="http://schemas.microsoft.com/office/drawing/2014/main" id="{37D31DF0-2697-36FE-5CFB-E575E5AF9D47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" name="Rectangle: Rounded Corners 27">
            <a:extLst>
              <a:ext uri="{FF2B5EF4-FFF2-40B4-BE49-F238E27FC236}">
                <a16:creationId xmlns:a16="http://schemas.microsoft.com/office/drawing/2014/main" id="{D179A72C-4225-0B13-4EFC-A603C1813119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21</xdr:col>
      <xdr:colOff>364704</xdr:colOff>
      <xdr:row>28</xdr:row>
      <xdr:rowOff>172814</xdr:rowOff>
    </xdr:from>
    <xdr:to>
      <xdr:col>22</xdr:col>
      <xdr:colOff>53479</xdr:colOff>
      <xdr:row>36</xdr:row>
      <xdr:rowOff>53863</xdr:rowOff>
    </xdr:to>
    <xdr:grpSp>
      <xdr:nvGrpSpPr>
        <xdr:cNvPr id="29" name="Group 28">
          <a:extLst>
            <a:ext uri="{FF2B5EF4-FFF2-40B4-BE49-F238E27FC236}">
              <a16:creationId xmlns:a16="http://schemas.microsoft.com/office/drawing/2014/main" id="{EE2DB7D7-1BB3-4720-BC3A-D9A1B840650C}"/>
            </a:ext>
          </a:extLst>
        </xdr:cNvPr>
        <xdr:cNvGrpSpPr/>
      </xdr:nvGrpSpPr>
      <xdr:grpSpPr>
        <a:xfrm rot="2718052">
          <a:off x="11998604" y="6283989"/>
          <a:ext cx="1405049" cy="269800"/>
          <a:chOff x="6159500" y="3987800"/>
          <a:chExt cx="2133600" cy="508000"/>
        </a:xfrm>
      </xdr:grpSpPr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295BC022-DBDD-5CCC-1B09-BB577DF17824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CC046689-EE0C-C12D-A624-E0670539948C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: Rounded Corners 31">
            <a:extLst>
              <a:ext uri="{FF2B5EF4-FFF2-40B4-BE49-F238E27FC236}">
                <a16:creationId xmlns:a16="http://schemas.microsoft.com/office/drawing/2014/main" id="{41988254-C509-1530-1775-985319D8830E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3" name="Rectangle: Rounded Corners 32">
            <a:extLst>
              <a:ext uri="{FF2B5EF4-FFF2-40B4-BE49-F238E27FC236}">
                <a16:creationId xmlns:a16="http://schemas.microsoft.com/office/drawing/2014/main" id="{D2DEEFDB-2FC0-3927-2693-A86B03F29BF5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4" name="Rectangle: Rounded Corners 33">
            <a:extLst>
              <a:ext uri="{FF2B5EF4-FFF2-40B4-BE49-F238E27FC236}">
                <a16:creationId xmlns:a16="http://schemas.microsoft.com/office/drawing/2014/main" id="{60B221F1-A560-000C-D41C-12B34678C29A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21</xdr:col>
      <xdr:colOff>522567</xdr:colOff>
      <xdr:row>21</xdr:row>
      <xdr:rowOff>59401</xdr:rowOff>
    </xdr:from>
    <xdr:to>
      <xdr:col>24</xdr:col>
      <xdr:colOff>48016</xdr:colOff>
      <xdr:row>22</xdr:row>
      <xdr:rowOff>173626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936A6A25-EE6E-44EE-95FA-9E3C986D5B16}"/>
            </a:ext>
          </a:extLst>
        </xdr:cNvPr>
        <xdr:cNvGrpSpPr/>
      </xdr:nvGrpSpPr>
      <xdr:grpSpPr>
        <a:xfrm>
          <a:off x="12724092" y="4269451"/>
          <a:ext cx="1268524" cy="304725"/>
          <a:chOff x="6159500" y="3987800"/>
          <a:chExt cx="2133600" cy="508000"/>
        </a:xfrm>
      </xdr:grpSpPr>
      <xdr:sp macro="" textlink="">
        <xdr:nvSpPr>
          <xdr:cNvPr id="36" name="Rectangle 35">
            <a:extLst>
              <a:ext uri="{FF2B5EF4-FFF2-40B4-BE49-F238E27FC236}">
                <a16:creationId xmlns:a16="http://schemas.microsoft.com/office/drawing/2014/main" id="{C6F25C6A-24FE-3659-9F0B-6EDF9BD60E7A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7" name="Rectangle 36">
            <a:extLst>
              <a:ext uri="{FF2B5EF4-FFF2-40B4-BE49-F238E27FC236}">
                <a16:creationId xmlns:a16="http://schemas.microsoft.com/office/drawing/2014/main" id="{F365D6A2-7AF6-C5FA-5F87-AB0A6563A14F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8" name="Rectangle: Rounded Corners 37">
            <a:extLst>
              <a:ext uri="{FF2B5EF4-FFF2-40B4-BE49-F238E27FC236}">
                <a16:creationId xmlns:a16="http://schemas.microsoft.com/office/drawing/2014/main" id="{E4B83830-7D4B-34DA-F75D-AA4A9328A734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Rectangle: Rounded Corners 38">
            <a:extLst>
              <a:ext uri="{FF2B5EF4-FFF2-40B4-BE49-F238E27FC236}">
                <a16:creationId xmlns:a16="http://schemas.microsoft.com/office/drawing/2014/main" id="{DFCC6EE5-BBEA-59B7-8863-849AD4901F3A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Rectangle: Rounded Corners 39">
            <a:extLst>
              <a:ext uri="{FF2B5EF4-FFF2-40B4-BE49-F238E27FC236}">
                <a16:creationId xmlns:a16="http://schemas.microsoft.com/office/drawing/2014/main" id="{901964DD-A9F3-9339-7547-770C11255C6B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107950</xdr:colOff>
      <xdr:row>27</xdr:row>
      <xdr:rowOff>82550</xdr:rowOff>
    </xdr:from>
    <xdr:to>
      <xdr:col>9</xdr:col>
      <xdr:colOff>520700</xdr:colOff>
      <xdr:row>28</xdr:row>
      <xdr:rowOff>158750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E7F3D0C5-A933-4BCC-B3F4-7CB1653B8C50}"/>
            </a:ext>
          </a:extLst>
        </xdr:cNvPr>
        <xdr:cNvSpPr/>
      </xdr:nvSpPr>
      <xdr:spPr>
        <a:xfrm>
          <a:off x="3013075" y="5435600"/>
          <a:ext cx="2736850" cy="2667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393700</xdr:colOff>
      <xdr:row>17</xdr:row>
      <xdr:rowOff>25400</xdr:rowOff>
    </xdr:from>
    <xdr:to>
      <xdr:col>19</xdr:col>
      <xdr:colOff>558800</xdr:colOff>
      <xdr:row>27</xdr:row>
      <xdr:rowOff>139700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69CDCC16-6C18-468D-879E-B4E05587F429}"/>
            </a:ext>
          </a:extLst>
        </xdr:cNvPr>
        <xdr:cNvSpPr/>
      </xdr:nvSpPr>
      <xdr:spPr>
        <a:xfrm>
          <a:off x="9690100" y="3473450"/>
          <a:ext cx="1908175" cy="2019300"/>
        </a:xfrm>
        <a:prstGeom prst="ellipse">
          <a:avLst/>
        </a:prstGeom>
        <a:solidFill>
          <a:schemeClr val="bg1"/>
        </a:solidFill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6350</xdr:colOff>
      <xdr:row>18</xdr:row>
      <xdr:rowOff>44450</xdr:rowOff>
    </xdr:from>
    <xdr:to>
      <xdr:col>19</xdr:col>
      <xdr:colOff>317500</xdr:colOff>
      <xdr:row>26</xdr:row>
      <xdr:rowOff>107950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2E03C54D-6856-4F33-AF94-0FCFB288FF6E}"/>
            </a:ext>
          </a:extLst>
        </xdr:cNvPr>
        <xdr:cNvSpPr/>
      </xdr:nvSpPr>
      <xdr:spPr>
        <a:xfrm>
          <a:off x="9883775" y="3683000"/>
          <a:ext cx="1473200" cy="1587500"/>
        </a:xfrm>
        <a:prstGeom prst="ellips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396454</xdr:colOff>
      <xdr:row>29</xdr:row>
      <xdr:rowOff>45814</xdr:rowOff>
    </xdr:from>
    <xdr:to>
      <xdr:col>15</xdr:col>
      <xdr:colOff>85229</xdr:colOff>
      <xdr:row>36</xdr:row>
      <xdr:rowOff>111013</xdr:rowOff>
    </xdr:to>
    <xdr:grpSp>
      <xdr:nvGrpSpPr>
        <xdr:cNvPr id="44" name="Group 43">
          <a:extLst>
            <a:ext uri="{FF2B5EF4-FFF2-40B4-BE49-F238E27FC236}">
              <a16:creationId xmlns:a16="http://schemas.microsoft.com/office/drawing/2014/main" id="{798FC6C9-225F-4D19-8AE1-485809176F5D}"/>
            </a:ext>
          </a:extLst>
        </xdr:cNvPr>
        <xdr:cNvGrpSpPr/>
      </xdr:nvGrpSpPr>
      <xdr:grpSpPr>
        <a:xfrm rot="18881948" flipH="1">
          <a:off x="7966354" y="6344314"/>
          <a:ext cx="1398699" cy="269800"/>
          <a:chOff x="6159500" y="3987800"/>
          <a:chExt cx="2133600" cy="508000"/>
        </a:xfrm>
      </xdr:grpSpPr>
      <xdr:sp macro="" textlink="">
        <xdr:nvSpPr>
          <xdr:cNvPr id="45" name="Rectangle 44">
            <a:extLst>
              <a:ext uri="{FF2B5EF4-FFF2-40B4-BE49-F238E27FC236}">
                <a16:creationId xmlns:a16="http://schemas.microsoft.com/office/drawing/2014/main" id="{3347D0D6-51E0-C33D-E3D2-83A83C140134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Rectangle 45">
            <a:extLst>
              <a:ext uri="{FF2B5EF4-FFF2-40B4-BE49-F238E27FC236}">
                <a16:creationId xmlns:a16="http://schemas.microsoft.com/office/drawing/2014/main" id="{9E1B4112-1AA2-D97E-3298-73E46B42F123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7" name="Rectangle: Rounded Corners 46">
            <a:extLst>
              <a:ext uri="{FF2B5EF4-FFF2-40B4-BE49-F238E27FC236}">
                <a16:creationId xmlns:a16="http://schemas.microsoft.com/office/drawing/2014/main" id="{79352826-5FAD-2EB6-DE74-69FC8423332D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8" name="Rectangle: Rounded Corners 47">
            <a:extLst>
              <a:ext uri="{FF2B5EF4-FFF2-40B4-BE49-F238E27FC236}">
                <a16:creationId xmlns:a16="http://schemas.microsoft.com/office/drawing/2014/main" id="{12253D4F-01D5-7B8E-750B-04A4FE86854C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9" name="Rectangle: Rounded Corners 48">
            <a:extLst>
              <a:ext uri="{FF2B5EF4-FFF2-40B4-BE49-F238E27FC236}">
                <a16:creationId xmlns:a16="http://schemas.microsoft.com/office/drawing/2014/main" id="{35F6019A-6DE8-E981-03ED-93595AE2A714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12</xdr:col>
      <xdr:colOff>281267</xdr:colOff>
      <xdr:row>21</xdr:row>
      <xdr:rowOff>59401</xdr:rowOff>
    </xdr:from>
    <xdr:to>
      <xdr:col>14</xdr:col>
      <xdr:colOff>416316</xdr:colOff>
      <xdr:row>22</xdr:row>
      <xdr:rowOff>173626</xdr:rowOff>
    </xdr:to>
    <xdr:grpSp>
      <xdr:nvGrpSpPr>
        <xdr:cNvPr id="50" name="Group 49">
          <a:extLst>
            <a:ext uri="{FF2B5EF4-FFF2-40B4-BE49-F238E27FC236}">
              <a16:creationId xmlns:a16="http://schemas.microsoft.com/office/drawing/2014/main" id="{CA3EAA49-68C9-4BC1-A0D3-5F7F6465E791}"/>
            </a:ext>
          </a:extLst>
        </xdr:cNvPr>
        <xdr:cNvGrpSpPr/>
      </xdr:nvGrpSpPr>
      <xdr:grpSpPr>
        <a:xfrm flipH="1">
          <a:off x="7253567" y="4269451"/>
          <a:ext cx="1297099" cy="304725"/>
          <a:chOff x="6159500" y="3987800"/>
          <a:chExt cx="2133600" cy="508000"/>
        </a:xfrm>
      </xdr:grpSpPr>
      <xdr:sp macro="" textlink="">
        <xdr:nvSpPr>
          <xdr:cNvPr id="51" name="Rectangle 50">
            <a:extLst>
              <a:ext uri="{FF2B5EF4-FFF2-40B4-BE49-F238E27FC236}">
                <a16:creationId xmlns:a16="http://schemas.microsoft.com/office/drawing/2014/main" id="{D19B9628-B7FB-7F39-9938-1CFCAA2E3002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Rectangle 51">
            <a:extLst>
              <a:ext uri="{FF2B5EF4-FFF2-40B4-BE49-F238E27FC236}">
                <a16:creationId xmlns:a16="http://schemas.microsoft.com/office/drawing/2014/main" id="{A4F9E5EF-43F4-1F62-ABB0-E09AA60D8BE1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3" name="Rectangle: Rounded Corners 52">
            <a:extLst>
              <a:ext uri="{FF2B5EF4-FFF2-40B4-BE49-F238E27FC236}">
                <a16:creationId xmlns:a16="http://schemas.microsoft.com/office/drawing/2014/main" id="{82DFF458-51B9-84CC-BAD8-0D9C48CC7922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4" name="Rectangle: Rounded Corners 53">
            <a:extLst>
              <a:ext uri="{FF2B5EF4-FFF2-40B4-BE49-F238E27FC236}">
                <a16:creationId xmlns:a16="http://schemas.microsoft.com/office/drawing/2014/main" id="{555A3A81-3BD1-B10B-E75D-71C01DBC418B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5" name="Rectangle: Rounded Corners 54">
            <a:extLst>
              <a:ext uri="{FF2B5EF4-FFF2-40B4-BE49-F238E27FC236}">
                <a16:creationId xmlns:a16="http://schemas.microsoft.com/office/drawing/2014/main" id="{2C0D15C6-A2C2-4485-9AC3-7AEE9F5B5377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18</xdr:col>
      <xdr:colOff>34504</xdr:colOff>
      <xdr:row>2</xdr:row>
      <xdr:rowOff>83914</xdr:rowOff>
    </xdr:from>
    <xdr:to>
      <xdr:col>18</xdr:col>
      <xdr:colOff>332879</xdr:colOff>
      <xdr:row>9</xdr:row>
      <xdr:rowOff>149113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90F63D9D-C40D-4AA2-AC82-80793CA116AF}"/>
            </a:ext>
          </a:extLst>
        </xdr:cNvPr>
        <xdr:cNvGrpSpPr/>
      </xdr:nvGrpSpPr>
      <xdr:grpSpPr>
        <a:xfrm rot="16200000" flipV="1">
          <a:off x="9838017" y="1119851"/>
          <a:ext cx="1608249" cy="298375"/>
          <a:chOff x="6159500" y="3987800"/>
          <a:chExt cx="2133600" cy="508000"/>
        </a:xfrm>
      </xdr:grpSpPr>
      <xdr:sp macro="" textlink="">
        <xdr:nvSpPr>
          <xdr:cNvPr id="57" name="Rectangle 56">
            <a:extLst>
              <a:ext uri="{FF2B5EF4-FFF2-40B4-BE49-F238E27FC236}">
                <a16:creationId xmlns:a16="http://schemas.microsoft.com/office/drawing/2014/main" id="{E63EADE3-D809-B02B-11CB-322320E1A410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8" name="Rectangle 57">
            <a:extLst>
              <a:ext uri="{FF2B5EF4-FFF2-40B4-BE49-F238E27FC236}">
                <a16:creationId xmlns:a16="http://schemas.microsoft.com/office/drawing/2014/main" id="{B175EF56-5EF7-51F5-0212-76BE0A86427A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9" name="Rectangle: Rounded Corners 58">
            <a:extLst>
              <a:ext uri="{FF2B5EF4-FFF2-40B4-BE49-F238E27FC236}">
                <a16:creationId xmlns:a16="http://schemas.microsoft.com/office/drawing/2014/main" id="{9F72AB15-DEE8-2D55-280A-8D01F6B58F91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0" name="Rectangle: Rounded Corners 59">
            <a:extLst>
              <a:ext uri="{FF2B5EF4-FFF2-40B4-BE49-F238E27FC236}">
                <a16:creationId xmlns:a16="http://schemas.microsoft.com/office/drawing/2014/main" id="{8542EF3D-74D8-4DCF-0449-EE243BB39772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1" name="Rectangle: Rounded Corners 60">
            <a:extLst>
              <a:ext uri="{FF2B5EF4-FFF2-40B4-BE49-F238E27FC236}">
                <a16:creationId xmlns:a16="http://schemas.microsoft.com/office/drawing/2014/main" id="{DB72A0D0-E5A0-C9A7-4F56-8F0829D31ADF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21</xdr:col>
      <xdr:colOff>275804</xdr:colOff>
      <xdr:row>7</xdr:row>
      <xdr:rowOff>71214</xdr:rowOff>
    </xdr:from>
    <xdr:to>
      <xdr:col>21</xdr:col>
      <xdr:colOff>574179</xdr:colOff>
      <xdr:row>14</xdr:row>
      <xdr:rowOff>136413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3A5954E7-7550-4D4F-868C-3B920843D0DE}"/>
            </a:ext>
          </a:extLst>
        </xdr:cNvPr>
        <xdr:cNvGrpSpPr/>
      </xdr:nvGrpSpPr>
      <xdr:grpSpPr>
        <a:xfrm rot="18881948" flipV="1">
          <a:off x="11927167" y="2164426"/>
          <a:ext cx="1398699" cy="298375"/>
          <a:chOff x="6159500" y="3987800"/>
          <a:chExt cx="2133600" cy="508000"/>
        </a:xfrm>
      </xdr:grpSpPr>
      <xdr:sp macro="" textlink="">
        <xdr:nvSpPr>
          <xdr:cNvPr id="63" name="Rectangle 62">
            <a:extLst>
              <a:ext uri="{FF2B5EF4-FFF2-40B4-BE49-F238E27FC236}">
                <a16:creationId xmlns:a16="http://schemas.microsoft.com/office/drawing/2014/main" id="{78CAB22D-2099-E841-49B9-52DDF7CA4E68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4" name="Rectangle 63">
            <a:extLst>
              <a:ext uri="{FF2B5EF4-FFF2-40B4-BE49-F238E27FC236}">
                <a16:creationId xmlns:a16="http://schemas.microsoft.com/office/drawing/2014/main" id="{13044AFE-30B6-B4FE-C178-DC5137C8A377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5" name="Rectangle: Rounded Corners 64">
            <a:extLst>
              <a:ext uri="{FF2B5EF4-FFF2-40B4-BE49-F238E27FC236}">
                <a16:creationId xmlns:a16="http://schemas.microsoft.com/office/drawing/2014/main" id="{187A6C99-4059-DAD8-CB1D-53FAC0A93205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6" name="Rectangle: Rounded Corners 65">
            <a:extLst>
              <a:ext uri="{FF2B5EF4-FFF2-40B4-BE49-F238E27FC236}">
                <a16:creationId xmlns:a16="http://schemas.microsoft.com/office/drawing/2014/main" id="{BB81FA46-8D1C-29D3-A4F8-59AAFDADF3CF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7" name="Rectangle: Rounded Corners 66">
            <a:extLst>
              <a:ext uri="{FF2B5EF4-FFF2-40B4-BE49-F238E27FC236}">
                <a16:creationId xmlns:a16="http://schemas.microsoft.com/office/drawing/2014/main" id="{AD486C92-8D93-0A6A-D7AC-2107BACCF6AD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14</xdr:col>
      <xdr:colOff>364704</xdr:colOff>
      <xdr:row>7</xdr:row>
      <xdr:rowOff>109314</xdr:rowOff>
    </xdr:from>
    <xdr:to>
      <xdr:col>15</xdr:col>
      <xdr:colOff>53479</xdr:colOff>
      <xdr:row>14</xdr:row>
      <xdr:rowOff>174513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0DCEE856-A1A2-4ECC-95B0-46E09BCE612D}"/>
            </a:ext>
          </a:extLst>
        </xdr:cNvPr>
        <xdr:cNvGrpSpPr/>
      </xdr:nvGrpSpPr>
      <xdr:grpSpPr>
        <a:xfrm rot="2718052" flipH="1" flipV="1">
          <a:off x="7934604" y="2216814"/>
          <a:ext cx="1398699" cy="269800"/>
          <a:chOff x="6159500" y="3987800"/>
          <a:chExt cx="2133600" cy="508000"/>
        </a:xfrm>
      </xdr:grpSpPr>
      <xdr:sp macro="" textlink="">
        <xdr:nvSpPr>
          <xdr:cNvPr id="69" name="Rectangle 68">
            <a:extLst>
              <a:ext uri="{FF2B5EF4-FFF2-40B4-BE49-F238E27FC236}">
                <a16:creationId xmlns:a16="http://schemas.microsoft.com/office/drawing/2014/main" id="{E8CF989A-06AD-B365-B2EB-4EA2F65CFAC0}"/>
              </a:ext>
            </a:extLst>
          </xdr:cNvPr>
          <xdr:cNvSpPr/>
        </xdr:nvSpPr>
        <xdr:spPr>
          <a:xfrm>
            <a:off x="7473950" y="3987800"/>
            <a:ext cx="819150" cy="508000"/>
          </a:xfrm>
          <a:prstGeom prst="rect">
            <a:avLst/>
          </a:prstGeom>
          <a:solidFill>
            <a:schemeClr val="accent2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Rectangle 69">
            <a:extLst>
              <a:ext uri="{FF2B5EF4-FFF2-40B4-BE49-F238E27FC236}">
                <a16:creationId xmlns:a16="http://schemas.microsoft.com/office/drawing/2014/main" id="{9D95AC52-0477-3C7E-8F36-AC1AF9CE284A}"/>
              </a:ext>
            </a:extLst>
          </xdr:cNvPr>
          <xdr:cNvSpPr/>
        </xdr:nvSpPr>
        <xdr:spPr>
          <a:xfrm>
            <a:off x="6159500" y="4000500"/>
            <a:ext cx="1301750" cy="482600"/>
          </a:xfrm>
          <a:prstGeom prst="rect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1" name="Rectangle: Rounded Corners 70">
            <a:extLst>
              <a:ext uri="{FF2B5EF4-FFF2-40B4-BE49-F238E27FC236}">
                <a16:creationId xmlns:a16="http://schemas.microsoft.com/office/drawing/2014/main" id="{78DE0909-1E5C-5961-5234-7E8949E4E890}"/>
              </a:ext>
            </a:extLst>
          </xdr:cNvPr>
          <xdr:cNvSpPr/>
        </xdr:nvSpPr>
        <xdr:spPr>
          <a:xfrm>
            <a:off x="616585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2" name="Rectangle: Rounded Corners 71">
            <a:extLst>
              <a:ext uri="{FF2B5EF4-FFF2-40B4-BE49-F238E27FC236}">
                <a16:creationId xmlns:a16="http://schemas.microsoft.com/office/drawing/2014/main" id="{ED745573-1A16-C7F4-D8BD-9D6EEECE9612}"/>
              </a:ext>
            </a:extLst>
          </xdr:cNvPr>
          <xdr:cNvSpPr/>
        </xdr:nvSpPr>
        <xdr:spPr>
          <a:xfrm>
            <a:off x="7289800" y="3994150"/>
            <a:ext cx="165100" cy="501650"/>
          </a:xfrm>
          <a:prstGeom prst="round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3" name="Rectangle: Rounded Corners 72">
            <a:extLst>
              <a:ext uri="{FF2B5EF4-FFF2-40B4-BE49-F238E27FC236}">
                <a16:creationId xmlns:a16="http://schemas.microsoft.com/office/drawing/2014/main" id="{F6351CE7-E6B5-7C41-5D9F-5954F44E849B}"/>
              </a:ext>
            </a:extLst>
          </xdr:cNvPr>
          <xdr:cNvSpPr/>
        </xdr:nvSpPr>
        <xdr:spPr>
          <a:xfrm>
            <a:off x="6927850" y="4013200"/>
            <a:ext cx="146050" cy="463550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18</xdr:col>
      <xdr:colOff>82550</xdr:colOff>
      <xdr:row>17</xdr:row>
      <xdr:rowOff>88900</xdr:rowOff>
    </xdr:from>
    <xdr:to>
      <xdr:col>18</xdr:col>
      <xdr:colOff>298450</xdr:colOff>
      <xdr:row>18</xdr:row>
      <xdr:rowOff>38100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E60F91AB-DF00-4BA5-87FF-90763BF69354}"/>
            </a:ext>
          </a:extLst>
        </xdr:cNvPr>
        <xdr:cNvSpPr/>
      </xdr:nvSpPr>
      <xdr:spPr>
        <a:xfrm>
          <a:off x="10541000" y="3536950"/>
          <a:ext cx="215900" cy="1397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25400</xdr:colOff>
      <xdr:row>26</xdr:row>
      <xdr:rowOff>95250</xdr:rowOff>
    </xdr:from>
    <xdr:to>
      <xdr:col>18</xdr:col>
      <xdr:colOff>241300</xdr:colOff>
      <xdr:row>27</xdr:row>
      <xdr:rowOff>44450</xdr:rowOff>
    </xdr:to>
    <xdr:sp macro="" textlink="">
      <xdr:nvSpPr>
        <xdr:cNvPr id="75" name="Rectangle 74">
          <a:extLst>
            <a:ext uri="{FF2B5EF4-FFF2-40B4-BE49-F238E27FC236}">
              <a16:creationId xmlns:a16="http://schemas.microsoft.com/office/drawing/2014/main" id="{E3899452-94C5-4541-96DD-273E05A8067C}"/>
            </a:ext>
          </a:extLst>
        </xdr:cNvPr>
        <xdr:cNvSpPr/>
      </xdr:nvSpPr>
      <xdr:spPr>
        <a:xfrm>
          <a:off x="10483850" y="5257800"/>
          <a:ext cx="215900" cy="1397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85725</xdr:colOff>
      <xdr:row>18</xdr:row>
      <xdr:rowOff>142875</xdr:rowOff>
    </xdr:from>
    <xdr:to>
      <xdr:col>19</xdr:col>
      <xdr:colOff>219075</xdr:colOff>
      <xdr:row>19</xdr:row>
      <xdr:rowOff>174625</xdr:rowOff>
    </xdr:to>
    <xdr:sp macro="" textlink="">
      <xdr:nvSpPr>
        <xdr:cNvPr id="76" name="Rectangle 75">
          <a:extLst>
            <a:ext uri="{FF2B5EF4-FFF2-40B4-BE49-F238E27FC236}">
              <a16:creationId xmlns:a16="http://schemas.microsoft.com/office/drawing/2014/main" id="{02361AD2-436D-415E-ACAF-6606149FC944}"/>
            </a:ext>
          </a:extLst>
        </xdr:cNvPr>
        <xdr:cNvSpPr/>
      </xdr:nvSpPr>
      <xdr:spPr>
        <a:xfrm rot="2705495">
          <a:off x="11080750" y="3825875"/>
          <a:ext cx="222250" cy="1333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307975</xdr:colOff>
      <xdr:row>21</xdr:row>
      <xdr:rowOff>104775</xdr:rowOff>
    </xdr:from>
    <xdr:to>
      <xdr:col>19</xdr:col>
      <xdr:colOff>441325</xdr:colOff>
      <xdr:row>22</xdr:row>
      <xdr:rowOff>136525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32CDD3B5-2505-4537-955F-9717AAB312AA}"/>
            </a:ext>
          </a:extLst>
        </xdr:cNvPr>
        <xdr:cNvSpPr/>
      </xdr:nvSpPr>
      <xdr:spPr>
        <a:xfrm rot="5239189">
          <a:off x="11303000" y="4359275"/>
          <a:ext cx="222250" cy="1333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104775</xdr:colOff>
      <xdr:row>24</xdr:row>
      <xdr:rowOff>168276</xdr:rowOff>
    </xdr:from>
    <xdr:to>
      <xdr:col>19</xdr:col>
      <xdr:colOff>238125</xdr:colOff>
      <xdr:row>26</xdr:row>
      <xdr:rowOff>15876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C1A5ECC5-7D4C-43DF-AD62-B0FE028CBE34}"/>
            </a:ext>
          </a:extLst>
        </xdr:cNvPr>
        <xdr:cNvSpPr/>
      </xdr:nvSpPr>
      <xdr:spPr>
        <a:xfrm rot="8096372">
          <a:off x="11096625" y="4997451"/>
          <a:ext cx="228600" cy="1333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34926</xdr:colOff>
      <xdr:row>24</xdr:row>
      <xdr:rowOff>98425</xdr:rowOff>
    </xdr:from>
    <xdr:to>
      <xdr:col>17</xdr:col>
      <xdr:colOff>168276</xdr:colOff>
      <xdr:row>25</xdr:row>
      <xdr:rowOff>130175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568AC885-EA42-4474-889D-871F32240311}"/>
            </a:ext>
          </a:extLst>
        </xdr:cNvPr>
        <xdr:cNvSpPr/>
      </xdr:nvSpPr>
      <xdr:spPr>
        <a:xfrm rot="13786498">
          <a:off x="9867901" y="4924425"/>
          <a:ext cx="222250" cy="1333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479426</xdr:colOff>
      <xdr:row>21</xdr:row>
      <xdr:rowOff>104775</xdr:rowOff>
    </xdr:from>
    <xdr:to>
      <xdr:col>17</xdr:col>
      <xdr:colOff>3176</xdr:colOff>
      <xdr:row>22</xdr:row>
      <xdr:rowOff>136525</xdr:rowOff>
    </xdr:to>
    <xdr:sp macro="" textlink="">
      <xdr:nvSpPr>
        <xdr:cNvPr id="80" name="Rectangle 79">
          <a:extLst>
            <a:ext uri="{FF2B5EF4-FFF2-40B4-BE49-F238E27FC236}">
              <a16:creationId xmlns:a16="http://schemas.microsoft.com/office/drawing/2014/main" id="{96128DB4-519F-40FF-A36E-B497AC558C18}"/>
            </a:ext>
          </a:extLst>
        </xdr:cNvPr>
        <xdr:cNvSpPr/>
      </xdr:nvSpPr>
      <xdr:spPr>
        <a:xfrm rot="16200000">
          <a:off x="9717089" y="4373562"/>
          <a:ext cx="222250" cy="1047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104776</xdr:colOff>
      <xdr:row>18</xdr:row>
      <xdr:rowOff>117475</xdr:rowOff>
    </xdr:from>
    <xdr:to>
      <xdr:col>17</xdr:col>
      <xdr:colOff>238126</xdr:colOff>
      <xdr:row>19</xdr:row>
      <xdr:rowOff>149225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EE66FC63-F61C-4A18-A66A-4F277173ED00}"/>
            </a:ext>
          </a:extLst>
        </xdr:cNvPr>
        <xdr:cNvSpPr/>
      </xdr:nvSpPr>
      <xdr:spPr>
        <a:xfrm rot="18796262">
          <a:off x="9937751" y="3800475"/>
          <a:ext cx="222250" cy="1333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90491</xdr:colOff>
      <xdr:row>13</xdr:row>
      <xdr:rowOff>30849</xdr:rowOff>
    </xdr:from>
    <xdr:to>
      <xdr:col>16</xdr:col>
      <xdr:colOff>401641</xdr:colOff>
      <xdr:row>19</xdr:row>
      <xdr:rowOff>122137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5402BA6E-981E-4312-BBDD-CA0C2EB29D4E}"/>
            </a:ext>
          </a:extLst>
        </xdr:cNvPr>
        <xdr:cNvSpPr/>
      </xdr:nvSpPr>
      <xdr:spPr>
        <a:xfrm rot="2742068">
          <a:off x="8925322" y="3178468"/>
          <a:ext cx="1234288" cy="3111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39692</xdr:colOff>
      <xdr:row>10</xdr:row>
      <xdr:rowOff>56248</xdr:rowOff>
    </xdr:from>
    <xdr:to>
      <xdr:col>18</xdr:col>
      <xdr:colOff>350842</xdr:colOff>
      <xdr:row>17</xdr:row>
      <xdr:rowOff>12699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DF175AF1-D34D-4BCF-833C-EAD5704B48E7}"/>
            </a:ext>
          </a:extLst>
        </xdr:cNvPr>
        <xdr:cNvSpPr/>
      </xdr:nvSpPr>
      <xdr:spPr>
        <a:xfrm rot="5400000">
          <a:off x="10008741" y="2660199"/>
          <a:ext cx="1289951" cy="3111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560392</xdr:colOff>
      <xdr:row>12</xdr:row>
      <xdr:rowOff>183251</xdr:rowOff>
    </xdr:from>
    <xdr:to>
      <xdr:col>20</xdr:col>
      <xdr:colOff>261942</xdr:colOff>
      <xdr:row>19</xdr:row>
      <xdr:rowOff>139702</xdr:rowOff>
    </xdr:to>
    <xdr:sp macro="" textlink="">
      <xdr:nvSpPr>
        <xdr:cNvPr id="84" name="Rectangle 83">
          <a:extLst>
            <a:ext uri="{FF2B5EF4-FFF2-40B4-BE49-F238E27FC236}">
              <a16:creationId xmlns:a16="http://schemas.microsoft.com/office/drawing/2014/main" id="{DD4EC308-8D1A-4E8E-8B20-55D0E6D8A896}"/>
            </a:ext>
          </a:extLst>
        </xdr:cNvPr>
        <xdr:cNvSpPr/>
      </xdr:nvSpPr>
      <xdr:spPr>
        <a:xfrm rot="8001352">
          <a:off x="11096179" y="3182489"/>
          <a:ext cx="1289951" cy="2825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563116</xdr:colOff>
      <xdr:row>21</xdr:row>
      <xdr:rowOff>78926</xdr:rowOff>
    </xdr:from>
    <xdr:to>
      <xdr:col>21</xdr:col>
      <xdr:colOff>444500</xdr:colOff>
      <xdr:row>23</xdr:row>
      <xdr:rowOff>21776</xdr:rowOff>
    </xdr:to>
    <xdr:sp macro="" textlink="">
      <xdr:nvSpPr>
        <xdr:cNvPr id="85" name="Rectangle 84">
          <a:extLst>
            <a:ext uri="{FF2B5EF4-FFF2-40B4-BE49-F238E27FC236}">
              <a16:creationId xmlns:a16="http://schemas.microsoft.com/office/drawing/2014/main" id="{229E6B7C-496E-49E4-B203-785946922420}"/>
            </a:ext>
          </a:extLst>
        </xdr:cNvPr>
        <xdr:cNvSpPr/>
      </xdr:nvSpPr>
      <xdr:spPr>
        <a:xfrm rot="10800000">
          <a:off x="11602591" y="4288976"/>
          <a:ext cx="1043434" cy="3238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512316</xdr:colOff>
      <xdr:row>21</xdr:row>
      <xdr:rowOff>59876</xdr:rowOff>
    </xdr:from>
    <xdr:to>
      <xdr:col>16</xdr:col>
      <xdr:colOff>393700</xdr:colOff>
      <xdr:row>23</xdr:row>
      <xdr:rowOff>2726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C108916F-46AC-42FD-B001-E04C9A992B42}"/>
            </a:ext>
          </a:extLst>
        </xdr:cNvPr>
        <xdr:cNvSpPr/>
      </xdr:nvSpPr>
      <xdr:spPr>
        <a:xfrm rot="10800000">
          <a:off x="8646666" y="4269926"/>
          <a:ext cx="1043434" cy="3238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7942</xdr:colOff>
      <xdr:row>27</xdr:row>
      <xdr:rowOff>151500</xdr:rowOff>
    </xdr:from>
    <xdr:to>
      <xdr:col>18</xdr:col>
      <xdr:colOff>319092</xdr:colOff>
      <xdr:row>33</xdr:row>
      <xdr:rowOff>177803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D16CC332-4C5F-45E6-AD4E-8EA849A2BFF6}"/>
            </a:ext>
          </a:extLst>
        </xdr:cNvPr>
        <xdr:cNvSpPr/>
      </xdr:nvSpPr>
      <xdr:spPr>
        <a:xfrm rot="5400000">
          <a:off x="10037315" y="5933627"/>
          <a:ext cx="1169303" cy="3111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180448</xdr:colOff>
      <xdr:row>27</xdr:row>
      <xdr:rowOff>31268</xdr:rowOff>
    </xdr:from>
    <xdr:to>
      <xdr:col>21</xdr:col>
      <xdr:colOff>58691</xdr:colOff>
      <xdr:row>28</xdr:row>
      <xdr:rowOff>158268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569DAECF-E2E3-4F74-AD32-7C7DB042E7D0}"/>
            </a:ext>
          </a:extLst>
        </xdr:cNvPr>
        <xdr:cNvSpPr/>
      </xdr:nvSpPr>
      <xdr:spPr>
        <a:xfrm rot="13204469">
          <a:off x="11219923" y="5384318"/>
          <a:ext cx="1040293" cy="3175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288398</xdr:colOff>
      <xdr:row>27</xdr:row>
      <xdr:rowOff>24918</xdr:rowOff>
    </xdr:from>
    <xdr:to>
      <xdr:col>17</xdr:col>
      <xdr:colOff>166641</xdr:colOff>
      <xdr:row>28</xdr:row>
      <xdr:rowOff>151918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516A1EEE-F0D8-4DE4-B0D4-1D15492E059B}"/>
            </a:ext>
          </a:extLst>
        </xdr:cNvPr>
        <xdr:cNvSpPr/>
      </xdr:nvSpPr>
      <xdr:spPr>
        <a:xfrm rot="18916695">
          <a:off x="9003773" y="5377968"/>
          <a:ext cx="1040293" cy="3175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209550</xdr:colOff>
      <xdr:row>29</xdr:row>
      <xdr:rowOff>12700</xdr:rowOff>
    </xdr:from>
    <xdr:to>
      <xdr:col>8</xdr:col>
      <xdr:colOff>463550</xdr:colOff>
      <xdr:row>36</xdr:row>
      <xdr:rowOff>82550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7B4C6831-4ED8-4A25-B4B9-A9982640DC2B}"/>
            </a:ext>
          </a:extLst>
        </xdr:cNvPr>
        <xdr:cNvCxnSpPr/>
      </xdr:nvCxnSpPr>
      <xdr:spPr>
        <a:xfrm>
          <a:off x="4857750" y="5746750"/>
          <a:ext cx="254000" cy="1403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146050</xdr:colOff>
      <xdr:row>29</xdr:row>
      <xdr:rowOff>158750</xdr:rowOff>
    </xdr:from>
    <xdr:to>
      <xdr:col>6</xdr:col>
      <xdr:colOff>330200</xdr:colOff>
      <xdr:row>36</xdr:row>
      <xdr:rowOff>101600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1F98DDFE-D353-49C0-9FD6-F7A506276FFF}"/>
            </a:ext>
          </a:extLst>
        </xdr:cNvPr>
        <xdr:cNvCxnSpPr/>
      </xdr:nvCxnSpPr>
      <xdr:spPr>
        <a:xfrm flipH="1">
          <a:off x="3632200" y="5892800"/>
          <a:ext cx="184150" cy="127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457200</xdr:colOff>
      <xdr:row>38</xdr:row>
      <xdr:rowOff>76200</xdr:rowOff>
    </xdr:from>
    <xdr:to>
      <xdr:col>10</xdr:col>
      <xdr:colOff>200025</xdr:colOff>
      <xdr:row>54</xdr:row>
      <xdr:rowOff>104775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F1F90D50-EE70-B796-C439-8326E3B0C4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7524750"/>
          <a:ext cx="3228975" cy="3076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</xdr:row>
      <xdr:rowOff>0</xdr:rowOff>
    </xdr:from>
    <xdr:to>
      <xdr:col>13</xdr:col>
      <xdr:colOff>433139</xdr:colOff>
      <xdr:row>25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C5A7B7-B42A-23FE-2B6F-68C98911D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1" y="190500"/>
          <a:ext cx="7748338" cy="46196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571500</xdr:colOff>
      <xdr:row>9</xdr:row>
      <xdr:rowOff>47625</xdr:rowOff>
    </xdr:from>
    <xdr:to>
      <xdr:col>25</xdr:col>
      <xdr:colOff>504825</xdr:colOff>
      <xdr:row>51</xdr:row>
      <xdr:rowOff>390525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53FA01-1B76-4311-B6BF-79E5D02ECD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72900" y="1762125"/>
          <a:ext cx="7858125" cy="10372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B2:K18"/>
  <sheetViews>
    <sheetView tabSelected="1" workbookViewId="0">
      <selection activeCell="B22" sqref="B22"/>
    </sheetView>
  </sheetViews>
  <sheetFormatPr defaultRowHeight="15" x14ac:dyDescent="0.25"/>
  <cols>
    <col min="1" max="1" width="9.140625" style="1"/>
    <col min="2" max="2" width="30" style="1" customWidth="1"/>
    <col min="3" max="3" width="57.85546875" style="1" customWidth="1"/>
    <col min="4" max="16384" width="9.140625" style="1"/>
  </cols>
  <sheetData>
    <row r="2" spans="2:11" x14ac:dyDescent="0.25">
      <c r="C2" s="17" t="s">
        <v>408</v>
      </c>
    </row>
    <row r="4" spans="2:11" ht="26.25" x14ac:dyDescent="0.4">
      <c r="C4" s="52" t="s">
        <v>400</v>
      </c>
    </row>
    <row r="5" spans="2:11" ht="23.25" x14ac:dyDescent="0.35">
      <c r="C5" s="78" t="s">
        <v>401</v>
      </c>
      <c r="D5" s="79"/>
      <c r="E5" s="79"/>
      <c r="F5" s="79"/>
      <c r="G5" s="79"/>
      <c r="H5" s="79"/>
      <c r="I5" s="79"/>
      <c r="J5" s="79"/>
      <c r="K5" s="79"/>
    </row>
    <row r="6" spans="2:11" x14ac:dyDescent="0.25">
      <c r="C6" s="1" t="s">
        <v>402</v>
      </c>
    </row>
    <row r="7" spans="2:11" x14ac:dyDescent="0.25">
      <c r="C7" s="1" t="s">
        <v>403</v>
      </c>
    </row>
    <row r="9" spans="2:11" s="2" customFormat="1" x14ac:dyDescent="0.25">
      <c r="B9" s="26" t="s">
        <v>0</v>
      </c>
      <c r="C9" s="26" t="s">
        <v>1</v>
      </c>
    </row>
    <row r="10" spans="2:11" x14ac:dyDescent="0.25">
      <c r="B10" s="1" t="s">
        <v>6</v>
      </c>
      <c r="C10" s="1" t="s">
        <v>94</v>
      </c>
    </row>
    <row r="11" spans="2:11" x14ac:dyDescent="0.25">
      <c r="B11" s="1" t="s">
        <v>7</v>
      </c>
      <c r="C11" s="1" t="s">
        <v>312</v>
      </c>
    </row>
    <row r="12" spans="2:11" x14ac:dyDescent="0.25">
      <c r="B12" s="1" t="s">
        <v>388</v>
      </c>
      <c r="C12" s="1" t="s">
        <v>2</v>
      </c>
    </row>
    <row r="13" spans="2:11" x14ac:dyDescent="0.25">
      <c r="B13" s="1" t="s">
        <v>4</v>
      </c>
      <c r="C13" s="1" t="s">
        <v>5</v>
      </c>
    </row>
    <row r="14" spans="2:11" x14ac:dyDescent="0.25">
      <c r="B14" s="1" t="s">
        <v>348</v>
      </c>
      <c r="C14" s="1" t="s">
        <v>349</v>
      </c>
    </row>
    <row r="16" spans="2:11" s="21" customFormat="1" x14ac:dyDescent="0.25">
      <c r="B16" s="27" t="s">
        <v>244</v>
      </c>
    </row>
    <row r="17" spans="2:3" x14ac:dyDescent="0.25">
      <c r="B17" s="1" t="s">
        <v>243</v>
      </c>
      <c r="C17" s="1" t="s">
        <v>245</v>
      </c>
    </row>
    <row r="18" spans="2:3" x14ac:dyDescent="0.25">
      <c r="B18" s="1" t="s">
        <v>346</v>
      </c>
      <c r="C18" s="1" t="s">
        <v>347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2DBFBE-F124-4EC8-9AC9-2C4C02E3B9E6}">
  <sheetPr codeName="Sheet2">
    <pageSetUpPr fitToPage="1"/>
  </sheetPr>
  <dimension ref="A1:O50"/>
  <sheetViews>
    <sheetView zoomScale="85" zoomScaleNormal="85" workbookViewId="0"/>
  </sheetViews>
  <sheetFormatPr defaultColWidth="8.7109375" defaultRowHeight="14.25" x14ac:dyDescent="0.2"/>
  <cols>
    <col min="1" max="1" width="17" style="4" customWidth="1"/>
    <col min="2" max="2" width="4.5703125" style="4" customWidth="1"/>
    <col min="3" max="9" width="15.42578125" style="4" customWidth="1"/>
    <col min="10" max="10" width="14.85546875" style="4" customWidth="1"/>
    <col min="11" max="18" width="15.42578125" style="4" customWidth="1"/>
    <col min="19" max="20" width="10.85546875" style="4" customWidth="1"/>
    <col min="21" max="16384" width="8.7109375" style="4"/>
  </cols>
  <sheetData>
    <row r="1" spans="3:15" ht="22.5" x14ac:dyDescent="0.3">
      <c r="C1" s="3"/>
    </row>
    <row r="2" spans="3:15" ht="24" customHeight="1" x14ac:dyDescent="0.35">
      <c r="C2" s="5" t="s">
        <v>8</v>
      </c>
    </row>
    <row r="3" spans="3:15" ht="27" x14ac:dyDescent="0.35">
      <c r="C3" s="5" t="s">
        <v>9</v>
      </c>
    </row>
    <row r="4" spans="3:15" x14ac:dyDescent="0.2">
      <c r="J4" s="4" t="s">
        <v>10</v>
      </c>
    </row>
    <row r="5" spans="3:15" ht="12.95" customHeight="1" x14ac:dyDescent="0.2">
      <c r="J5" s="4" t="s">
        <v>11</v>
      </c>
    </row>
    <row r="6" spans="3:15" x14ac:dyDescent="0.2">
      <c r="C6" s="6" t="s">
        <v>12</v>
      </c>
      <c r="J6" s="67" t="s">
        <v>13</v>
      </c>
      <c r="L6" s="6" t="s">
        <v>14</v>
      </c>
    </row>
    <row r="7" spans="3:15" ht="14.45" customHeight="1" x14ac:dyDescent="0.2">
      <c r="J7" s="67"/>
      <c r="L7" s="59" t="s">
        <v>15</v>
      </c>
      <c r="N7" s="59" t="s">
        <v>16</v>
      </c>
    </row>
    <row r="8" spans="3:15" x14ac:dyDescent="0.2">
      <c r="G8" s="4" t="s">
        <v>17</v>
      </c>
      <c r="J8" s="67"/>
      <c r="L8" s="59"/>
      <c r="N8" s="59"/>
    </row>
    <row r="9" spans="3:15" x14ac:dyDescent="0.2">
      <c r="H9" s="65" t="s">
        <v>18</v>
      </c>
      <c r="J9" s="67"/>
    </row>
    <row r="10" spans="3:15" x14ac:dyDescent="0.2">
      <c r="H10" s="65"/>
      <c r="J10" s="4" t="s">
        <v>19</v>
      </c>
    </row>
    <row r="11" spans="3:15" x14ac:dyDescent="0.2">
      <c r="H11" s="66" t="s">
        <v>20</v>
      </c>
      <c r="J11" s="4" t="s">
        <v>21</v>
      </c>
    </row>
    <row r="12" spans="3:15" x14ac:dyDescent="0.2">
      <c r="H12" s="66"/>
      <c r="J12" s="4" t="s">
        <v>22</v>
      </c>
      <c r="N12" s="68" t="s">
        <v>23</v>
      </c>
      <c r="O12" s="68"/>
    </row>
    <row r="13" spans="3:15" ht="18.75" customHeight="1" x14ac:dyDescent="0.2">
      <c r="C13" s="64" t="s">
        <v>24</v>
      </c>
      <c r="D13" s="64"/>
      <c r="H13" s="65" t="s">
        <v>18</v>
      </c>
      <c r="J13" s="4" t="s">
        <v>25</v>
      </c>
      <c r="N13" s="68"/>
      <c r="O13" s="68"/>
    </row>
    <row r="14" spans="3:15" ht="18.75" customHeight="1" x14ac:dyDescent="0.2">
      <c r="C14" s="64"/>
      <c r="D14" s="64"/>
      <c r="F14" s="55" t="s">
        <v>26</v>
      </c>
      <c r="H14" s="65"/>
      <c r="N14" s="68"/>
      <c r="O14" s="68"/>
    </row>
    <row r="15" spans="3:15" ht="18.75" customHeight="1" x14ac:dyDescent="0.2">
      <c r="C15" s="64"/>
      <c r="D15" s="64"/>
      <c r="F15" s="55"/>
      <c r="H15" s="66" t="s">
        <v>20</v>
      </c>
      <c r="N15" s="68"/>
      <c r="O15" s="68"/>
    </row>
    <row r="16" spans="3:15" ht="18.75" customHeight="1" x14ac:dyDescent="0.2">
      <c r="C16" s="64"/>
      <c r="D16" s="64"/>
      <c r="H16" s="66"/>
    </row>
    <row r="18" spans="3:14" ht="27.95" customHeight="1" x14ac:dyDescent="0.2">
      <c r="I18" s="7" t="s">
        <v>27</v>
      </c>
      <c r="N18" s="58" t="s">
        <v>28</v>
      </c>
    </row>
    <row r="19" spans="3:14" ht="18" x14ac:dyDescent="0.25">
      <c r="D19" s="8" t="s">
        <v>29</v>
      </c>
      <c r="I19" s="7" t="s">
        <v>30</v>
      </c>
      <c r="J19" s="4" t="s">
        <v>31</v>
      </c>
      <c r="N19" s="58"/>
    </row>
    <row r="20" spans="3:14" ht="18" x14ac:dyDescent="0.25">
      <c r="D20" s="9">
        <v>0.67</v>
      </c>
      <c r="H20" s="67" t="s">
        <v>32</v>
      </c>
      <c r="I20" s="7" t="s">
        <v>33</v>
      </c>
      <c r="J20" s="53" t="s">
        <v>34</v>
      </c>
      <c r="N20" s="58"/>
    </row>
    <row r="21" spans="3:14" x14ac:dyDescent="0.2">
      <c r="H21" s="67"/>
      <c r="I21" s="7" t="s">
        <v>35</v>
      </c>
      <c r="J21" s="53"/>
      <c r="N21" s="58"/>
    </row>
    <row r="22" spans="3:14" x14ac:dyDescent="0.2">
      <c r="H22" s="67"/>
      <c r="I22" s="4" t="s">
        <v>36</v>
      </c>
      <c r="J22" s="53"/>
      <c r="L22" s="6" t="s">
        <v>37</v>
      </c>
    </row>
    <row r="23" spans="3:14" x14ac:dyDescent="0.2">
      <c r="H23" s="67"/>
      <c r="I23" s="4" t="s">
        <v>38</v>
      </c>
      <c r="J23" s="53"/>
      <c r="L23" s="4" t="s">
        <v>39</v>
      </c>
    </row>
    <row r="24" spans="3:14" x14ac:dyDescent="0.2">
      <c r="K24" s="4">
        <v>1</v>
      </c>
      <c r="L24" s="4" t="s">
        <v>40</v>
      </c>
    </row>
    <row r="25" spans="3:14" x14ac:dyDescent="0.2">
      <c r="D25" s="6" t="s">
        <v>41</v>
      </c>
      <c r="K25" s="4">
        <v>2</v>
      </c>
      <c r="L25" s="4" t="s">
        <v>42</v>
      </c>
    </row>
    <row r="26" spans="3:14" x14ac:dyDescent="0.2">
      <c r="D26" s="4" t="s">
        <v>43</v>
      </c>
      <c r="E26" s="4" t="s">
        <v>44</v>
      </c>
      <c r="F26" s="4" t="s">
        <v>45</v>
      </c>
      <c r="K26" s="4">
        <v>3</v>
      </c>
      <c r="L26" s="4" t="s">
        <v>46</v>
      </c>
    </row>
    <row r="27" spans="3:14" ht="14.45" customHeight="1" x14ac:dyDescent="0.2">
      <c r="D27" s="4" t="s">
        <v>47</v>
      </c>
      <c r="E27" s="4" t="s">
        <v>48</v>
      </c>
      <c r="H27" s="57" t="s">
        <v>49</v>
      </c>
      <c r="J27" s="58" t="s">
        <v>50</v>
      </c>
      <c r="K27" s="4">
        <v>4</v>
      </c>
      <c r="L27" s="4" t="s">
        <v>51</v>
      </c>
    </row>
    <row r="28" spans="3:14" x14ac:dyDescent="0.2">
      <c r="D28" s="4" t="s">
        <v>52</v>
      </c>
      <c r="E28" s="4" t="s">
        <v>53</v>
      </c>
      <c r="H28" s="57"/>
      <c r="J28" s="58"/>
    </row>
    <row r="29" spans="3:14" x14ac:dyDescent="0.2">
      <c r="D29" s="4" t="s">
        <v>54</v>
      </c>
      <c r="E29" s="4" t="s">
        <v>55</v>
      </c>
      <c r="H29" s="59" t="s">
        <v>15</v>
      </c>
      <c r="J29" s="58"/>
    </row>
    <row r="30" spans="3:14" x14ac:dyDescent="0.2">
      <c r="D30" s="4" t="s">
        <v>56</v>
      </c>
      <c r="E30" s="4" t="s">
        <v>57</v>
      </c>
      <c r="G30" s="10" t="s">
        <v>58</v>
      </c>
      <c r="H30" s="59"/>
      <c r="J30" s="58"/>
    </row>
    <row r="31" spans="3:14" ht="14.45" customHeight="1" x14ac:dyDescent="0.2">
      <c r="J31" s="6" t="s">
        <v>59</v>
      </c>
    </row>
    <row r="32" spans="3:14" ht="14.45" customHeight="1" x14ac:dyDescent="0.2">
      <c r="C32" s="60" t="s">
        <v>60</v>
      </c>
      <c r="D32" s="61" t="s">
        <v>61</v>
      </c>
      <c r="F32" s="62" t="s">
        <v>62</v>
      </c>
      <c r="H32" s="63" t="s">
        <v>63</v>
      </c>
      <c r="I32" s="4" t="s">
        <v>64</v>
      </c>
      <c r="J32" s="6" t="s">
        <v>65</v>
      </c>
      <c r="L32" s="53" t="s">
        <v>66</v>
      </c>
      <c r="M32" s="54" t="s">
        <v>67</v>
      </c>
    </row>
    <row r="33" spans="1:13" x14ac:dyDescent="0.2">
      <c r="C33" s="60"/>
      <c r="D33" s="61"/>
      <c r="F33" s="62"/>
      <c r="H33" s="63"/>
      <c r="I33" s="4" t="s">
        <v>68</v>
      </c>
      <c r="J33" s="6" t="s">
        <v>69</v>
      </c>
      <c r="L33" s="53"/>
      <c r="M33" s="54"/>
    </row>
    <row r="34" spans="1:13" x14ac:dyDescent="0.2">
      <c r="C34" s="60"/>
      <c r="D34" s="61"/>
      <c r="F34" s="62"/>
      <c r="H34" s="63"/>
      <c r="L34" s="53"/>
      <c r="M34" s="55" t="s">
        <v>70</v>
      </c>
    </row>
    <row r="35" spans="1:13" x14ac:dyDescent="0.2">
      <c r="C35" s="60"/>
      <c r="D35" s="61"/>
      <c r="F35" s="62"/>
      <c r="H35" s="63"/>
      <c r="I35" s="11"/>
      <c r="L35" s="53"/>
      <c r="M35" s="55"/>
    </row>
    <row r="36" spans="1:13" ht="14.45" customHeight="1" x14ac:dyDescent="0.2">
      <c r="H36" s="63"/>
      <c r="L36" s="55" t="s">
        <v>71</v>
      </c>
    </row>
    <row r="37" spans="1:13" ht="14.45" customHeight="1" x14ac:dyDescent="0.2">
      <c r="A37" s="10" t="s">
        <v>72</v>
      </c>
      <c r="H37" s="63"/>
      <c r="L37" s="55"/>
    </row>
    <row r="38" spans="1:13" x14ac:dyDescent="0.2">
      <c r="B38" s="6" t="s">
        <v>73</v>
      </c>
      <c r="C38" s="4" t="s">
        <v>74</v>
      </c>
      <c r="H38" s="63"/>
      <c r="L38" s="55"/>
    </row>
    <row r="39" spans="1:13" x14ac:dyDescent="0.2">
      <c r="A39" s="12" t="s">
        <v>75</v>
      </c>
      <c r="B39" s="13" t="s">
        <v>76</v>
      </c>
      <c r="C39" s="4" t="s">
        <v>77</v>
      </c>
      <c r="H39" s="63"/>
      <c r="L39" s="55"/>
    </row>
    <row r="40" spans="1:13" x14ac:dyDescent="0.2">
      <c r="A40" s="12" t="s">
        <v>75</v>
      </c>
      <c r="B40" s="13" t="s">
        <v>78</v>
      </c>
      <c r="C40" s="4" t="s">
        <v>79</v>
      </c>
      <c r="H40" s="63"/>
    </row>
    <row r="41" spans="1:13" x14ac:dyDescent="0.2">
      <c r="B41" s="6" t="s">
        <v>80</v>
      </c>
      <c r="C41" s="4" t="s">
        <v>81</v>
      </c>
      <c r="H41" s="63"/>
      <c r="I41" s="56"/>
      <c r="J41" s="56"/>
    </row>
    <row r="42" spans="1:13" x14ac:dyDescent="0.2">
      <c r="F42" s="14"/>
      <c r="G42" s="14"/>
      <c r="H42" s="4" t="s">
        <v>82</v>
      </c>
    </row>
    <row r="43" spans="1:13" x14ac:dyDescent="0.2">
      <c r="C43" s="4" t="s">
        <v>83</v>
      </c>
      <c r="D43" s="4">
        <v>19</v>
      </c>
      <c r="E43" s="4" t="s">
        <v>84</v>
      </c>
      <c r="F43" s="4" t="s">
        <v>85</v>
      </c>
      <c r="H43" s="4" t="s">
        <v>86</v>
      </c>
    </row>
    <row r="44" spans="1:13" x14ac:dyDescent="0.2">
      <c r="C44" s="4" t="s">
        <v>87</v>
      </c>
      <c r="D44" s="4">
        <f>D43*2</f>
        <v>38</v>
      </c>
      <c r="E44" s="4" t="s">
        <v>84</v>
      </c>
      <c r="H44" s="4" t="s">
        <v>88</v>
      </c>
    </row>
    <row r="45" spans="1:13" x14ac:dyDescent="0.2">
      <c r="C45" s="4" t="s">
        <v>89</v>
      </c>
      <c r="D45" s="4">
        <f>D44</f>
        <v>38</v>
      </c>
      <c r="E45" s="4" t="s">
        <v>84</v>
      </c>
    </row>
    <row r="46" spans="1:13" x14ac:dyDescent="0.2">
      <c r="C46" s="4" t="s">
        <v>90</v>
      </c>
      <c r="D46" s="15">
        <f>D43*29.535</f>
        <v>561.16499999999996</v>
      </c>
      <c r="E46" s="4" t="s">
        <v>84</v>
      </c>
    </row>
    <row r="47" spans="1:13" x14ac:dyDescent="0.2">
      <c r="C47" s="4" t="s">
        <v>91</v>
      </c>
      <c r="D47" s="16">
        <v>29.535</v>
      </c>
    </row>
    <row r="48" spans="1:13" x14ac:dyDescent="0.2">
      <c r="C48" s="4" t="s">
        <v>92</v>
      </c>
      <c r="D48" s="4">
        <v>557</v>
      </c>
      <c r="E48" s="4" t="s">
        <v>93</v>
      </c>
    </row>
    <row r="50" spans="1:1" x14ac:dyDescent="0.2">
      <c r="A50" s="6" t="s">
        <v>404</v>
      </c>
    </row>
  </sheetData>
  <mergeCells count="25">
    <mergeCell ref="J6:J9"/>
    <mergeCell ref="L7:L8"/>
    <mergeCell ref="N7:N8"/>
    <mergeCell ref="H9:H10"/>
    <mergeCell ref="H11:H12"/>
    <mergeCell ref="N12:O15"/>
    <mergeCell ref="C13:D16"/>
    <mergeCell ref="H13:H14"/>
    <mergeCell ref="F14:F15"/>
    <mergeCell ref="H15:H16"/>
    <mergeCell ref="N18:N21"/>
    <mergeCell ref="H20:H23"/>
    <mergeCell ref="J20:J23"/>
    <mergeCell ref="H27:H28"/>
    <mergeCell ref="J27:J30"/>
    <mergeCell ref="H29:H30"/>
    <mergeCell ref="C32:C35"/>
    <mergeCell ref="D32:D35"/>
    <mergeCell ref="F32:F35"/>
    <mergeCell ref="H32:H41"/>
    <mergeCell ref="L32:L35"/>
    <mergeCell ref="M32:M33"/>
    <mergeCell ref="M34:M35"/>
    <mergeCell ref="L36:L39"/>
    <mergeCell ref="I41:J41"/>
  </mergeCells>
  <pageMargins left="0.7" right="0.7" top="0.75" bottom="0.75" header="0.3" footer="0.3"/>
  <pageSetup scale="55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FD262E-0C6F-4EF4-8B74-B1F1574B1BE4}">
  <sheetPr codeName="Sheet3">
    <pageSetUpPr fitToPage="1"/>
  </sheetPr>
  <dimension ref="D3:E58"/>
  <sheetViews>
    <sheetView zoomScale="115" zoomScaleNormal="115" workbookViewId="0"/>
  </sheetViews>
  <sheetFormatPr defaultColWidth="8.7109375" defaultRowHeight="15" x14ac:dyDescent="0.25"/>
  <cols>
    <col min="1" max="16384" width="8.7109375" style="1"/>
  </cols>
  <sheetData>
    <row r="3" spans="4:4" ht="27" x14ac:dyDescent="0.35">
      <c r="D3" s="5"/>
    </row>
    <row r="4" spans="4:4" ht="27" x14ac:dyDescent="0.35">
      <c r="D4" s="5" t="s">
        <v>9</v>
      </c>
    </row>
    <row r="7" spans="4:4" x14ac:dyDescent="0.25">
      <c r="D7" s="17" t="s">
        <v>95</v>
      </c>
    </row>
    <row r="9" spans="4:4" x14ac:dyDescent="0.25">
      <c r="D9" s="1" t="s">
        <v>96</v>
      </c>
    </row>
    <row r="10" spans="4:4" x14ac:dyDescent="0.25">
      <c r="D10" s="1" t="s">
        <v>97</v>
      </c>
    </row>
    <row r="12" spans="4:4" x14ac:dyDescent="0.25">
      <c r="D12" s="1" t="s">
        <v>98</v>
      </c>
    </row>
    <row r="13" spans="4:4" x14ac:dyDescent="0.25">
      <c r="D13" s="1" t="s">
        <v>99</v>
      </c>
    </row>
    <row r="15" spans="4:4" x14ac:dyDescent="0.25">
      <c r="D15" s="1" t="s">
        <v>100</v>
      </c>
    </row>
    <row r="17" spans="4:4" x14ac:dyDescent="0.25">
      <c r="D17" s="1" t="s">
        <v>101</v>
      </c>
    </row>
    <row r="19" spans="4:4" x14ac:dyDescent="0.25">
      <c r="D19" s="1" t="s">
        <v>102</v>
      </c>
    </row>
    <row r="21" spans="4:4" x14ac:dyDescent="0.25">
      <c r="D21" s="1" t="s">
        <v>103</v>
      </c>
    </row>
    <row r="22" spans="4:4" x14ac:dyDescent="0.25">
      <c r="D22" s="1" t="s">
        <v>104</v>
      </c>
    </row>
    <row r="23" spans="4:4" x14ac:dyDescent="0.25">
      <c r="D23" s="1" t="s">
        <v>105</v>
      </c>
    </row>
    <row r="25" spans="4:4" x14ac:dyDescent="0.25">
      <c r="D25" s="1" t="s">
        <v>106</v>
      </c>
    </row>
    <row r="27" spans="4:4" x14ac:dyDescent="0.25">
      <c r="D27" s="1" t="s">
        <v>107</v>
      </c>
    </row>
    <row r="28" spans="4:4" x14ac:dyDescent="0.25">
      <c r="D28" s="1" t="s">
        <v>108</v>
      </c>
    </row>
    <row r="29" spans="4:4" x14ac:dyDescent="0.25">
      <c r="D29" s="1" t="s">
        <v>109</v>
      </c>
    </row>
    <row r="30" spans="4:4" x14ac:dyDescent="0.25">
      <c r="D30" s="1" t="s">
        <v>110</v>
      </c>
    </row>
    <row r="32" spans="4:4" x14ac:dyDescent="0.25">
      <c r="D32" s="1" t="s">
        <v>111</v>
      </c>
    </row>
    <row r="33" spans="4:4" x14ac:dyDescent="0.25">
      <c r="D33" s="1" t="s">
        <v>112</v>
      </c>
    </row>
    <row r="35" spans="4:4" x14ac:dyDescent="0.25">
      <c r="D35" s="1" t="s">
        <v>113</v>
      </c>
    </row>
    <row r="36" spans="4:4" x14ac:dyDescent="0.25">
      <c r="D36" s="1" t="s">
        <v>114</v>
      </c>
    </row>
    <row r="37" spans="4:4" x14ac:dyDescent="0.25">
      <c r="D37" s="1" t="s">
        <v>115</v>
      </c>
    </row>
    <row r="39" spans="4:4" x14ac:dyDescent="0.25">
      <c r="D39" s="1" t="s">
        <v>116</v>
      </c>
    </row>
    <row r="41" spans="4:4" x14ac:dyDescent="0.25">
      <c r="D41" s="1" t="s">
        <v>117</v>
      </c>
    </row>
    <row r="42" spans="4:4" x14ac:dyDescent="0.25">
      <c r="D42" s="1" t="s">
        <v>118</v>
      </c>
    </row>
    <row r="43" spans="4:4" x14ac:dyDescent="0.25">
      <c r="D43" s="1" t="s">
        <v>119</v>
      </c>
    </row>
    <row r="45" spans="4:4" x14ac:dyDescent="0.25">
      <c r="D45" s="1" t="s">
        <v>120</v>
      </c>
    </row>
    <row r="46" spans="4:4" x14ac:dyDescent="0.25">
      <c r="D46" s="1" t="s">
        <v>121</v>
      </c>
    </row>
    <row r="48" spans="4:4" x14ac:dyDescent="0.25">
      <c r="D48" s="17" t="s">
        <v>122</v>
      </c>
    </row>
    <row r="50" spans="4:5" x14ac:dyDescent="0.25">
      <c r="D50" s="1" t="s">
        <v>123</v>
      </c>
    </row>
    <row r="52" spans="4:5" x14ac:dyDescent="0.25">
      <c r="D52" s="1">
        <v>1</v>
      </c>
      <c r="E52" s="1" t="s">
        <v>124</v>
      </c>
    </row>
    <row r="53" spans="4:5" x14ac:dyDescent="0.25">
      <c r="D53" s="1">
        <v>2</v>
      </c>
      <c r="E53" s="1" t="s">
        <v>125</v>
      </c>
    </row>
    <row r="54" spans="4:5" x14ac:dyDescent="0.25">
      <c r="D54" s="1">
        <v>3</v>
      </c>
      <c r="E54" s="1" t="s">
        <v>126</v>
      </c>
    </row>
    <row r="55" spans="4:5" x14ac:dyDescent="0.25">
      <c r="D55" s="1">
        <v>4</v>
      </c>
      <c r="E55" s="1" t="s">
        <v>127</v>
      </c>
    </row>
    <row r="56" spans="4:5" x14ac:dyDescent="0.25">
      <c r="D56" s="1">
        <v>5</v>
      </c>
      <c r="E56" s="1" t="s">
        <v>128</v>
      </c>
    </row>
    <row r="58" spans="4:5" x14ac:dyDescent="0.25">
      <c r="D58" s="1" t="s">
        <v>129</v>
      </c>
    </row>
  </sheetData>
  <pageMargins left="0.7" right="0.7" top="0.75" bottom="0.75" header="0.3" footer="0.3"/>
  <pageSetup scale="73" fitToHeight="0" orientation="landscape" horizontalDpi="4294967295" verticalDpi="4294967295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1C0722-17E8-4562-9A1B-BC168B103BC0}">
  <sheetPr codeName="Sheet4"/>
  <dimension ref="B3:AA89"/>
  <sheetViews>
    <sheetView zoomScaleNormal="100" workbookViewId="0"/>
  </sheetViews>
  <sheetFormatPr defaultRowHeight="15" x14ac:dyDescent="0.25"/>
  <cols>
    <col min="1" max="1" width="9.140625" style="1"/>
    <col min="2" max="2" width="18.140625" style="1" customWidth="1"/>
    <col min="3" max="11" width="9.140625" style="1"/>
    <col min="12" max="14" width="10.85546875" style="1" customWidth="1"/>
    <col min="15" max="15" width="11.7109375" style="1" customWidth="1"/>
    <col min="16" max="16" width="13.140625" style="1" customWidth="1"/>
    <col min="17" max="17" width="9.140625" style="1"/>
    <col min="18" max="18" width="9.85546875" style="1" customWidth="1"/>
    <col min="19" max="19" width="9.140625" style="1" customWidth="1"/>
    <col min="20" max="21" width="10.85546875" style="1" customWidth="1"/>
    <col min="22" max="22" width="9.140625" style="1"/>
    <col min="23" max="23" width="9.42578125" style="1" customWidth="1"/>
    <col min="24" max="16384" width="9.140625" style="1"/>
  </cols>
  <sheetData>
    <row r="3" spans="2:27" x14ac:dyDescent="0.25">
      <c r="L3" s="17" t="s">
        <v>246</v>
      </c>
    </row>
    <row r="4" spans="2:27" x14ac:dyDescent="0.25">
      <c r="B4" s="28"/>
      <c r="L4" s="17" t="s">
        <v>247</v>
      </c>
      <c r="P4" s="1">
        <f>(350*75%)*90%</f>
        <v>236.25</v>
      </c>
      <c r="Q4" s="1" t="s">
        <v>248</v>
      </c>
      <c r="T4" s="1">
        <f>P4*90%</f>
        <v>212.625</v>
      </c>
      <c r="U4" s="1" t="s">
        <v>248</v>
      </c>
    </row>
    <row r="5" spans="2:27" x14ac:dyDescent="0.25">
      <c r="L5" s="17" t="s">
        <v>249</v>
      </c>
      <c r="P5" s="1" t="s">
        <v>250</v>
      </c>
      <c r="Q5" s="1" t="s">
        <v>251</v>
      </c>
      <c r="T5" s="1" t="s">
        <v>250</v>
      </c>
      <c r="V5" s="1" t="s">
        <v>252</v>
      </c>
      <c r="Z5" s="1" t="s">
        <v>253</v>
      </c>
    </row>
    <row r="6" spans="2:27" ht="15" customHeight="1" x14ac:dyDescent="0.25">
      <c r="B6" s="1" t="s">
        <v>254</v>
      </c>
      <c r="C6" s="1">
        <v>3000</v>
      </c>
      <c r="D6" s="1" t="s">
        <v>84</v>
      </c>
      <c r="H6" s="1" t="s">
        <v>255</v>
      </c>
      <c r="L6" s="77" t="s">
        <v>256</v>
      </c>
      <c r="M6" s="77"/>
      <c r="N6" s="29"/>
      <c r="P6" s="65" t="s">
        <v>18</v>
      </c>
      <c r="T6" s="65" t="s">
        <v>18</v>
      </c>
      <c r="V6" s="58" t="s">
        <v>15</v>
      </c>
      <c r="X6" s="58" t="s">
        <v>16</v>
      </c>
      <c r="Z6" s="71" t="s">
        <v>257</v>
      </c>
      <c r="AA6" s="71"/>
    </row>
    <row r="7" spans="2:27" x14ac:dyDescent="0.25">
      <c r="B7" s="1" t="s">
        <v>258</v>
      </c>
      <c r="C7" s="30">
        <v>24</v>
      </c>
      <c r="H7" s="31">
        <v>0.75</v>
      </c>
      <c r="I7" s="1">
        <f>C8*H7</f>
        <v>262.5</v>
      </c>
      <c r="J7" s="1" t="s">
        <v>248</v>
      </c>
      <c r="L7" s="77"/>
      <c r="M7" s="77"/>
      <c r="N7" s="29"/>
      <c r="P7" s="65"/>
      <c r="T7" s="65"/>
      <c r="V7" s="58"/>
      <c r="X7" s="58"/>
      <c r="Z7" s="71"/>
      <c r="AA7" s="71"/>
    </row>
    <row r="8" spans="2:27" x14ac:dyDescent="0.25">
      <c r="B8" s="1" t="s">
        <v>259</v>
      </c>
      <c r="C8" s="1">
        <v>350</v>
      </c>
      <c r="H8" s="31">
        <v>0.25</v>
      </c>
      <c r="I8" s="1">
        <f>C8*H8</f>
        <v>87.5</v>
      </c>
      <c r="J8" s="1" t="s">
        <v>248</v>
      </c>
      <c r="L8" s="77"/>
      <c r="M8" s="77"/>
      <c r="N8" s="29"/>
      <c r="P8" s="66" t="s">
        <v>20</v>
      </c>
      <c r="T8" s="66" t="s">
        <v>20</v>
      </c>
      <c r="X8" s="58"/>
      <c r="Z8" s="71"/>
      <c r="AA8" s="71"/>
    </row>
    <row r="9" spans="2:27" x14ac:dyDescent="0.25">
      <c r="B9" s="1" t="s">
        <v>260</v>
      </c>
      <c r="C9" s="1">
        <v>20</v>
      </c>
      <c r="L9" s="77"/>
      <c r="M9" s="77"/>
      <c r="N9" s="29"/>
      <c r="P9" s="66"/>
      <c r="T9" s="66"/>
      <c r="Z9" s="71"/>
      <c r="AA9" s="71"/>
    </row>
    <row r="10" spans="2:27" x14ac:dyDescent="0.25">
      <c r="B10" s="1" t="s">
        <v>261</v>
      </c>
      <c r="C10" s="1">
        <v>5.58</v>
      </c>
      <c r="D10" s="1" t="s">
        <v>262</v>
      </c>
      <c r="H10" s="1" t="s">
        <v>263</v>
      </c>
      <c r="P10" s="1">
        <f>(350*25%)*90%</f>
        <v>78.75</v>
      </c>
      <c r="Q10" s="1" t="s">
        <v>248</v>
      </c>
      <c r="Z10" s="64" t="s">
        <v>264</v>
      </c>
      <c r="AA10" s="64"/>
    </row>
    <row r="11" spans="2:27" ht="15" customHeight="1" x14ac:dyDescent="0.25">
      <c r="B11" s="1" t="s">
        <v>265</v>
      </c>
      <c r="C11" s="1">
        <v>4.33</v>
      </c>
      <c r="D11" s="1" t="s">
        <v>262</v>
      </c>
      <c r="H11" s="31">
        <v>0.75</v>
      </c>
      <c r="I11" s="1">
        <f>I7*2</f>
        <v>525</v>
      </c>
      <c r="J11" s="1" t="s">
        <v>248</v>
      </c>
      <c r="M11" s="32" t="s">
        <v>266</v>
      </c>
      <c r="O11" s="1">
        <v>28</v>
      </c>
      <c r="Z11" s="64"/>
      <c r="AA11" s="64"/>
    </row>
    <row r="12" spans="2:27" x14ac:dyDescent="0.25">
      <c r="B12" s="1" t="s">
        <v>267</v>
      </c>
      <c r="C12" s="1">
        <v>8</v>
      </c>
      <c r="D12" s="1" t="s">
        <v>268</v>
      </c>
      <c r="H12" s="31">
        <v>0.25</v>
      </c>
      <c r="I12" s="1">
        <f>I8*2</f>
        <v>175</v>
      </c>
      <c r="J12" s="1" t="s">
        <v>248</v>
      </c>
      <c r="M12" s="1" t="s">
        <v>269</v>
      </c>
      <c r="P12" s="1" t="s">
        <v>270</v>
      </c>
      <c r="Q12" s="1">
        <v>4.8</v>
      </c>
      <c r="T12" s="73" t="s">
        <v>34</v>
      </c>
      <c r="Z12" s="64"/>
      <c r="AA12" s="64"/>
    </row>
    <row r="13" spans="2:27" x14ac:dyDescent="0.25">
      <c r="B13" s="1" t="s">
        <v>271</v>
      </c>
      <c r="C13" s="1">
        <v>1.25</v>
      </c>
      <c r="D13" s="1" t="s">
        <v>157</v>
      </c>
      <c r="H13" s="1" t="s">
        <v>272</v>
      </c>
      <c r="I13" s="18">
        <f>SUM(I11:I12)</f>
        <v>700</v>
      </c>
      <c r="J13" s="1" t="s">
        <v>248</v>
      </c>
      <c r="M13" s="1" t="s">
        <v>273</v>
      </c>
      <c r="N13" s="1">
        <v>6</v>
      </c>
      <c r="O13" s="1" t="s">
        <v>262</v>
      </c>
      <c r="T13" s="73"/>
      <c r="Z13" s="64"/>
      <c r="AA13" s="64"/>
    </row>
    <row r="14" spans="2:27" x14ac:dyDescent="0.25">
      <c r="B14" s="1" t="s">
        <v>274</v>
      </c>
      <c r="C14" s="1">
        <v>4</v>
      </c>
      <c r="D14" s="1" t="s">
        <v>275</v>
      </c>
      <c r="M14" s="1" t="s">
        <v>276</v>
      </c>
      <c r="N14" s="1">
        <v>1.25</v>
      </c>
      <c r="O14" s="1" t="s">
        <v>277</v>
      </c>
      <c r="R14" s="74" t="s">
        <v>32</v>
      </c>
      <c r="T14" s="73"/>
    </row>
    <row r="15" spans="2:27" x14ac:dyDescent="0.25">
      <c r="B15" s="1" t="s">
        <v>278</v>
      </c>
      <c r="C15" s="30" t="s">
        <v>279</v>
      </c>
      <c r="O15" s="33" t="s">
        <v>84</v>
      </c>
      <c r="P15" s="33" t="s">
        <v>47</v>
      </c>
      <c r="R15" s="74"/>
      <c r="T15" s="73"/>
    </row>
    <row r="16" spans="2:27" x14ac:dyDescent="0.25">
      <c r="B16" s="1" t="s">
        <v>280</v>
      </c>
      <c r="C16" s="34">
        <v>36.4</v>
      </c>
      <c r="M16" s="1" t="s">
        <v>149</v>
      </c>
      <c r="N16" s="1">
        <v>6</v>
      </c>
      <c r="O16" s="30">
        <f>O11</f>
        <v>28</v>
      </c>
      <c r="P16" s="1">
        <v>6</v>
      </c>
      <c r="Q16" s="1" t="s">
        <v>157</v>
      </c>
      <c r="R16" s="74"/>
    </row>
    <row r="17" spans="2:24" x14ac:dyDescent="0.25">
      <c r="B17" s="1" t="s">
        <v>281</v>
      </c>
      <c r="C17" s="1">
        <v>4.4000000000000004</v>
      </c>
      <c r="D17" s="1" t="s">
        <v>282</v>
      </c>
      <c r="O17" s="30"/>
      <c r="R17" s="74"/>
    </row>
    <row r="18" spans="2:24" x14ac:dyDescent="0.25">
      <c r="B18" s="1" t="s">
        <v>283</v>
      </c>
      <c r="M18" s="1" t="s">
        <v>149</v>
      </c>
      <c r="N18" s="1">
        <v>1.25</v>
      </c>
      <c r="O18" s="30">
        <f>O16*Q12</f>
        <v>134.4</v>
      </c>
      <c r="P18" s="1">
        <f>P16/Q12</f>
        <v>1.25</v>
      </c>
      <c r="Q18" s="1" t="s">
        <v>157</v>
      </c>
    </row>
    <row r="19" spans="2:24" x14ac:dyDescent="0.25">
      <c r="M19" s="1" t="s">
        <v>151</v>
      </c>
      <c r="N19" s="1">
        <v>6</v>
      </c>
      <c r="O19" s="30">
        <f>O18</f>
        <v>134.4</v>
      </c>
      <c r="R19" s="75" t="s">
        <v>49</v>
      </c>
      <c r="T19" s="58" t="s">
        <v>50</v>
      </c>
      <c r="W19" s="74" t="s">
        <v>284</v>
      </c>
    </row>
    <row r="20" spans="2:24" x14ac:dyDescent="0.25">
      <c r="O20" s="30"/>
      <c r="R20" s="75"/>
      <c r="T20" s="58"/>
      <c r="W20" s="74"/>
      <c r="X20" s="1" t="s">
        <v>285</v>
      </c>
    </row>
    <row r="21" spans="2:24" x14ac:dyDescent="0.25">
      <c r="M21" s="1" t="s">
        <v>149</v>
      </c>
      <c r="N21" s="1">
        <v>1.25</v>
      </c>
      <c r="O21" s="30">
        <f>O19*Q12</f>
        <v>645.12</v>
      </c>
      <c r="P21" s="1">
        <f>P18/Q12</f>
        <v>0.26041666666666669</v>
      </c>
      <c r="Q21" s="1" t="s">
        <v>157</v>
      </c>
      <c r="R21" s="76" t="s">
        <v>15</v>
      </c>
      <c r="T21" s="58"/>
      <c r="W21" s="74"/>
    </row>
    <row r="22" spans="2:24" x14ac:dyDescent="0.25">
      <c r="M22" s="1" t="s">
        <v>151</v>
      </c>
      <c r="N22" s="1">
        <v>6</v>
      </c>
      <c r="O22" s="30">
        <f>O21</f>
        <v>645.12</v>
      </c>
      <c r="R22" s="76"/>
      <c r="T22" s="58"/>
      <c r="W22" s="74"/>
    </row>
    <row r="23" spans="2:24" x14ac:dyDescent="0.25">
      <c r="O23" s="30"/>
    </row>
    <row r="24" spans="2:24" ht="15" customHeight="1" x14ac:dyDescent="0.25">
      <c r="M24" s="1" t="s">
        <v>149</v>
      </c>
      <c r="N24" s="1">
        <v>1.25</v>
      </c>
      <c r="O24" s="35">
        <f>O22*Q12</f>
        <v>3096.576</v>
      </c>
      <c r="P24" s="1">
        <f>P21/Q12</f>
        <v>5.4253472222222231E-2</v>
      </c>
      <c r="Q24" s="63" t="s">
        <v>286</v>
      </c>
      <c r="R24" s="63"/>
    </row>
    <row r="25" spans="2:24" ht="21" x14ac:dyDescent="0.25">
      <c r="P25" s="1" t="s">
        <v>287</v>
      </c>
      <c r="Q25" s="63"/>
      <c r="R25" s="63"/>
      <c r="W25" s="36" t="s">
        <v>66</v>
      </c>
      <c r="X25" s="54" t="s">
        <v>67</v>
      </c>
    </row>
    <row r="26" spans="2:24" x14ac:dyDescent="0.25">
      <c r="L26" s="69" t="s">
        <v>60</v>
      </c>
      <c r="M26" s="70" t="s">
        <v>61</v>
      </c>
      <c r="O26" s="71" t="s">
        <v>62</v>
      </c>
      <c r="Q26" s="63"/>
      <c r="R26" s="63"/>
      <c r="W26" s="36"/>
      <c r="X26" s="54"/>
    </row>
    <row r="27" spans="2:24" x14ac:dyDescent="0.25">
      <c r="L27" s="69"/>
      <c r="M27" s="70"/>
      <c r="O27" s="71"/>
      <c r="Q27" s="63"/>
      <c r="R27" s="63"/>
      <c r="W27" s="36"/>
      <c r="X27" s="55" t="s">
        <v>70</v>
      </c>
    </row>
    <row r="28" spans="2:24" x14ac:dyDescent="0.25">
      <c r="L28" s="69"/>
      <c r="M28" s="70"/>
      <c r="O28" s="71"/>
      <c r="Q28" s="63"/>
      <c r="R28" s="63"/>
      <c r="W28" s="36"/>
      <c r="X28" s="55"/>
    </row>
    <row r="29" spans="2:24" ht="15" customHeight="1" x14ac:dyDescent="0.25">
      <c r="L29" s="69"/>
      <c r="M29" s="70"/>
      <c r="O29" s="71"/>
      <c r="Q29" s="63"/>
      <c r="R29" s="63"/>
      <c r="W29" s="72" t="s">
        <v>71</v>
      </c>
    </row>
    <row r="30" spans="2:24" x14ac:dyDescent="0.25">
      <c r="L30" s="1" t="s">
        <v>3</v>
      </c>
      <c r="Q30" s="63"/>
      <c r="R30" s="63"/>
      <c r="W30" s="72"/>
    </row>
    <row r="31" spans="2:24" x14ac:dyDescent="0.25">
      <c r="Q31" s="63"/>
      <c r="R31" s="63"/>
      <c r="W31" s="72"/>
    </row>
    <row r="32" spans="2:24" x14ac:dyDescent="0.25">
      <c r="Q32" s="63"/>
      <c r="R32" s="63"/>
      <c r="W32" s="72"/>
    </row>
    <row r="33" spans="2:18" x14ac:dyDescent="0.25">
      <c r="Q33" s="63"/>
      <c r="R33" s="63"/>
    </row>
    <row r="37" spans="2:18" ht="23.25" x14ac:dyDescent="0.35">
      <c r="B37" s="37"/>
      <c r="L37" s="38" t="s">
        <v>288</v>
      </c>
    </row>
    <row r="38" spans="2:18" x14ac:dyDescent="0.25">
      <c r="L38" s="1" t="s">
        <v>289</v>
      </c>
    </row>
    <row r="41" spans="2:18" x14ac:dyDescent="0.25">
      <c r="J41" s="17" t="s">
        <v>290</v>
      </c>
    </row>
    <row r="42" spans="2:18" x14ac:dyDescent="0.25">
      <c r="B42" s="37"/>
    </row>
    <row r="50" spans="7:11" x14ac:dyDescent="0.25">
      <c r="K50" s="1" t="s">
        <v>291</v>
      </c>
    </row>
    <row r="51" spans="7:11" x14ac:dyDescent="0.25">
      <c r="K51" s="1" t="s">
        <v>292</v>
      </c>
    </row>
    <row r="52" spans="7:11" x14ac:dyDescent="0.25">
      <c r="K52" s="1" t="s">
        <v>293</v>
      </c>
    </row>
    <row r="53" spans="7:11" x14ac:dyDescent="0.25">
      <c r="K53" s="1" t="s">
        <v>294</v>
      </c>
    </row>
    <row r="54" spans="7:11" x14ac:dyDescent="0.25">
      <c r="K54" s="1" t="s">
        <v>295</v>
      </c>
    </row>
    <row r="55" spans="7:11" x14ac:dyDescent="0.25">
      <c r="K55" s="1" t="s">
        <v>296</v>
      </c>
    </row>
    <row r="56" spans="7:11" ht="31.5" x14ac:dyDescent="0.5">
      <c r="G56" s="39"/>
    </row>
    <row r="59" spans="7:11" ht="21" x14ac:dyDescent="0.35">
      <c r="G59" s="40" t="s">
        <v>297</v>
      </c>
    </row>
    <row r="60" spans="7:11" ht="21" x14ac:dyDescent="0.35">
      <c r="G60" s="40" t="s">
        <v>298</v>
      </c>
    </row>
    <row r="61" spans="7:11" x14ac:dyDescent="0.25">
      <c r="G61" s="1" t="s">
        <v>405</v>
      </c>
    </row>
    <row r="62" spans="7:11" x14ac:dyDescent="0.25">
      <c r="G62" s="1" t="s">
        <v>406</v>
      </c>
    </row>
    <row r="63" spans="7:11" x14ac:dyDescent="0.25">
      <c r="G63" s="1" t="s">
        <v>407</v>
      </c>
    </row>
    <row r="74" spans="7:7" x14ac:dyDescent="0.25">
      <c r="G74" s="1" t="s">
        <v>299</v>
      </c>
    </row>
    <row r="75" spans="7:7" x14ac:dyDescent="0.25">
      <c r="G75" s="1" t="s">
        <v>300</v>
      </c>
    </row>
    <row r="76" spans="7:7" x14ac:dyDescent="0.25">
      <c r="G76" s="1" t="s">
        <v>301</v>
      </c>
    </row>
    <row r="77" spans="7:7" x14ac:dyDescent="0.25">
      <c r="G77" s="1" t="s">
        <v>302</v>
      </c>
    </row>
    <row r="79" spans="7:7" x14ac:dyDescent="0.25">
      <c r="G79" s="1" t="s">
        <v>303</v>
      </c>
    </row>
    <row r="80" spans="7:7" x14ac:dyDescent="0.25">
      <c r="G80" s="1" t="s">
        <v>304</v>
      </c>
    </row>
    <row r="81" spans="7:7" x14ac:dyDescent="0.25">
      <c r="G81" s="1" t="s">
        <v>305</v>
      </c>
    </row>
    <row r="82" spans="7:7" x14ac:dyDescent="0.25">
      <c r="G82" s="1" t="s">
        <v>306</v>
      </c>
    </row>
    <row r="83" spans="7:7" x14ac:dyDescent="0.25">
      <c r="G83" s="1" t="s">
        <v>307</v>
      </c>
    </row>
    <row r="84" spans="7:7" x14ac:dyDescent="0.25">
      <c r="G84" s="1" t="s">
        <v>308</v>
      </c>
    </row>
    <row r="86" spans="7:7" x14ac:dyDescent="0.25">
      <c r="G86" s="1" t="s">
        <v>309</v>
      </c>
    </row>
    <row r="88" spans="7:7" x14ac:dyDescent="0.25">
      <c r="G88" s="1" t="s">
        <v>310</v>
      </c>
    </row>
    <row r="89" spans="7:7" x14ac:dyDescent="0.25">
      <c r="G89" s="1" t="s">
        <v>311</v>
      </c>
    </row>
  </sheetData>
  <mergeCells count="22">
    <mergeCell ref="Z6:AA9"/>
    <mergeCell ref="P8:P9"/>
    <mergeCell ref="T8:T9"/>
    <mergeCell ref="L6:M9"/>
    <mergeCell ref="P6:P7"/>
    <mergeCell ref="T6:T7"/>
    <mergeCell ref="V6:V7"/>
    <mergeCell ref="X6:X8"/>
    <mergeCell ref="Z10:AA13"/>
    <mergeCell ref="T12:T15"/>
    <mergeCell ref="R14:R17"/>
    <mergeCell ref="R19:R20"/>
    <mergeCell ref="T19:T22"/>
    <mergeCell ref="W19:W22"/>
    <mergeCell ref="R21:R22"/>
    <mergeCell ref="Q24:R33"/>
    <mergeCell ref="X25:X26"/>
    <mergeCell ref="L26:L29"/>
    <mergeCell ref="M26:M29"/>
    <mergeCell ref="O26:O29"/>
    <mergeCell ref="X27:X28"/>
    <mergeCell ref="W29:W3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71CE58-321C-421F-AB6F-ED1949E33CC1}">
  <sheetPr codeName="Sheet5"/>
  <dimension ref="A2:U44"/>
  <sheetViews>
    <sheetView workbookViewId="0"/>
  </sheetViews>
  <sheetFormatPr defaultRowHeight="15" x14ac:dyDescent="0.25"/>
  <cols>
    <col min="1" max="16384" width="9.140625" style="1"/>
  </cols>
  <sheetData>
    <row r="2" spans="1:2" x14ac:dyDescent="0.25">
      <c r="B2" s="1" t="s">
        <v>385</v>
      </c>
    </row>
    <row r="3" spans="1:2" x14ac:dyDescent="0.25">
      <c r="B3" s="1" t="s">
        <v>381</v>
      </c>
    </row>
    <row r="4" spans="1:2" x14ac:dyDescent="0.25">
      <c r="B4" s="1" t="s">
        <v>382</v>
      </c>
    </row>
    <row r="5" spans="1:2" x14ac:dyDescent="0.25">
      <c r="B5" s="1" t="s">
        <v>383</v>
      </c>
    </row>
    <row r="6" spans="1:2" x14ac:dyDescent="0.25">
      <c r="B6" s="1" t="s">
        <v>384</v>
      </c>
    </row>
    <row r="7" spans="1:2" x14ac:dyDescent="0.25">
      <c r="A7" s="17" t="s">
        <v>387</v>
      </c>
    </row>
    <row r="13" spans="1:2" x14ac:dyDescent="0.25">
      <c r="B13" s="17"/>
    </row>
    <row r="44" spans="21:21" x14ac:dyDescent="0.25">
      <c r="U44" s="17" t="s">
        <v>386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4D4459-6C49-4F9B-93C4-B106C7EC0E6A}">
  <sheetPr codeName="Sheet6"/>
  <dimension ref="B4:P49"/>
  <sheetViews>
    <sheetView workbookViewId="0"/>
  </sheetViews>
  <sheetFormatPr defaultColWidth="8.7109375" defaultRowHeight="15" x14ac:dyDescent="0.25"/>
  <cols>
    <col min="1" max="16384" width="8.7109375" style="1"/>
  </cols>
  <sheetData>
    <row r="4" spans="2:16" x14ac:dyDescent="0.25">
      <c r="B4" s="1" t="s">
        <v>389</v>
      </c>
    </row>
    <row r="5" spans="2:16" ht="31.5" x14ac:dyDescent="0.5">
      <c r="B5" s="39" t="s">
        <v>350</v>
      </c>
      <c r="P5" s="1" t="s">
        <v>351</v>
      </c>
    </row>
    <row r="6" spans="2:16" x14ac:dyDescent="0.25">
      <c r="B6" s="1" t="s">
        <v>352</v>
      </c>
      <c r="P6" s="1" t="s">
        <v>353</v>
      </c>
    </row>
    <row r="7" spans="2:16" x14ac:dyDescent="0.25">
      <c r="B7" s="1" t="s">
        <v>354</v>
      </c>
      <c r="P7" s="1" t="s">
        <v>355</v>
      </c>
    </row>
    <row r="9" spans="2:16" x14ac:dyDescent="0.25">
      <c r="B9" s="1" t="s">
        <v>356</v>
      </c>
    </row>
    <row r="10" spans="2:16" x14ac:dyDescent="0.25">
      <c r="B10" s="1" t="s">
        <v>398</v>
      </c>
    </row>
    <row r="11" spans="2:16" x14ac:dyDescent="0.25">
      <c r="B11" s="1" t="s">
        <v>399</v>
      </c>
    </row>
    <row r="13" spans="2:16" x14ac:dyDescent="0.25">
      <c r="H13" s="1" t="s">
        <v>357</v>
      </c>
    </row>
    <row r="14" spans="2:16" x14ac:dyDescent="0.25">
      <c r="H14" s="1" t="s">
        <v>358</v>
      </c>
      <c r="M14" s="1" t="s">
        <v>359</v>
      </c>
    </row>
    <row r="15" spans="2:16" x14ac:dyDescent="0.25">
      <c r="E15" s="1" t="s">
        <v>360</v>
      </c>
      <c r="M15" s="1" t="s">
        <v>361</v>
      </c>
    </row>
    <row r="16" spans="2:16" x14ac:dyDescent="0.25">
      <c r="E16" s="1" t="s">
        <v>362</v>
      </c>
      <c r="M16" s="1" t="s">
        <v>363</v>
      </c>
    </row>
    <row r="17" spans="2:13" x14ac:dyDescent="0.25">
      <c r="M17" s="1" t="s">
        <v>364</v>
      </c>
    </row>
    <row r="18" spans="2:13" x14ac:dyDescent="0.25">
      <c r="M18" s="1" t="s">
        <v>365</v>
      </c>
    </row>
    <row r="19" spans="2:13" x14ac:dyDescent="0.25">
      <c r="M19" s="1" t="s">
        <v>366</v>
      </c>
    </row>
    <row r="20" spans="2:13" x14ac:dyDescent="0.25">
      <c r="M20" s="1" t="s">
        <v>367</v>
      </c>
    </row>
    <row r="21" spans="2:13" x14ac:dyDescent="0.25">
      <c r="J21" s="1" t="s">
        <v>368</v>
      </c>
      <c r="M21" s="1" t="s">
        <v>369</v>
      </c>
    </row>
    <row r="22" spans="2:13" x14ac:dyDescent="0.25">
      <c r="J22" s="1" t="s">
        <v>370</v>
      </c>
    </row>
    <row r="23" spans="2:13" x14ac:dyDescent="0.25">
      <c r="J23" s="1" t="s">
        <v>371</v>
      </c>
    </row>
    <row r="24" spans="2:13" x14ac:dyDescent="0.25">
      <c r="F24" s="1" t="s">
        <v>372</v>
      </c>
      <c r="J24" s="1" t="s">
        <v>373</v>
      </c>
    </row>
    <row r="25" spans="2:13" x14ac:dyDescent="0.25">
      <c r="B25" s="1" t="s">
        <v>424</v>
      </c>
      <c r="M25" s="1" t="s">
        <v>374</v>
      </c>
    </row>
    <row r="26" spans="2:13" x14ac:dyDescent="0.25">
      <c r="B26" s="1" t="s">
        <v>425</v>
      </c>
      <c r="M26" s="1" t="s">
        <v>375</v>
      </c>
    </row>
    <row r="27" spans="2:13" x14ac:dyDescent="0.25">
      <c r="B27" s="1" t="s">
        <v>426</v>
      </c>
      <c r="M27" s="1" t="s">
        <v>376</v>
      </c>
    </row>
    <row r="30" spans="2:13" x14ac:dyDescent="0.25">
      <c r="F30" s="1" t="s">
        <v>377</v>
      </c>
    </row>
    <row r="34" spans="2:12" x14ac:dyDescent="0.25">
      <c r="F34" s="1" t="s">
        <v>378</v>
      </c>
    </row>
    <row r="35" spans="2:12" x14ac:dyDescent="0.25">
      <c r="F35" s="1" t="s">
        <v>379</v>
      </c>
    </row>
    <row r="36" spans="2:12" x14ac:dyDescent="0.25">
      <c r="F36" s="1" t="s">
        <v>380</v>
      </c>
    </row>
    <row r="42" spans="2:12" x14ac:dyDescent="0.25">
      <c r="B42" s="17" t="s">
        <v>409</v>
      </c>
      <c r="L42" s="1" t="s">
        <v>416</v>
      </c>
    </row>
    <row r="43" spans="2:12" x14ac:dyDescent="0.25">
      <c r="B43" s="17" t="s">
        <v>410</v>
      </c>
      <c r="L43" s="1" t="s">
        <v>417</v>
      </c>
    </row>
    <row r="44" spans="2:12" x14ac:dyDescent="0.25">
      <c r="B44" s="17" t="s">
        <v>411</v>
      </c>
      <c r="L44" s="1" t="s">
        <v>418</v>
      </c>
    </row>
    <row r="45" spans="2:12" x14ac:dyDescent="0.25">
      <c r="B45" s="17" t="s">
        <v>412</v>
      </c>
      <c r="L45" s="1" t="s">
        <v>419</v>
      </c>
    </row>
    <row r="46" spans="2:12" x14ac:dyDescent="0.25">
      <c r="B46" s="17" t="s">
        <v>413</v>
      </c>
      <c r="L46" s="1" t="s">
        <v>420</v>
      </c>
    </row>
    <row r="47" spans="2:12" x14ac:dyDescent="0.25">
      <c r="B47" s="17" t="s">
        <v>414</v>
      </c>
      <c r="L47" s="1" t="s">
        <v>421</v>
      </c>
    </row>
    <row r="48" spans="2:12" x14ac:dyDescent="0.25">
      <c r="B48" s="17" t="s">
        <v>415</v>
      </c>
      <c r="L48" s="1" t="s">
        <v>422</v>
      </c>
    </row>
    <row r="49" spans="12:12" x14ac:dyDescent="0.25">
      <c r="L49" s="1" t="s">
        <v>423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4F8F91-BCF5-40B1-A004-A1957F056540}">
  <sheetPr codeName="Sheet7"/>
  <dimension ref="B28:B35"/>
  <sheetViews>
    <sheetView workbookViewId="0"/>
  </sheetViews>
  <sheetFormatPr defaultRowHeight="15" x14ac:dyDescent="0.25"/>
  <cols>
    <col min="1" max="16384" width="9.140625" style="1"/>
  </cols>
  <sheetData>
    <row r="28" spans="2:2" ht="23.25" x14ac:dyDescent="0.35">
      <c r="B28" s="38" t="s">
        <v>390</v>
      </c>
    </row>
    <row r="29" spans="2:2" ht="23.25" x14ac:dyDescent="0.35">
      <c r="B29" s="38" t="s">
        <v>391</v>
      </c>
    </row>
    <row r="30" spans="2:2" ht="23.25" x14ac:dyDescent="0.35">
      <c r="B30" s="38" t="s">
        <v>392</v>
      </c>
    </row>
    <row r="31" spans="2:2" ht="23.25" x14ac:dyDescent="0.35">
      <c r="B31" s="38" t="s">
        <v>393</v>
      </c>
    </row>
    <row r="32" spans="2:2" ht="23.25" x14ac:dyDescent="0.35">
      <c r="B32" s="38" t="s">
        <v>394</v>
      </c>
    </row>
    <row r="33" spans="2:2" ht="23.25" x14ac:dyDescent="0.35">
      <c r="B33" s="38" t="s">
        <v>395</v>
      </c>
    </row>
    <row r="34" spans="2:2" ht="23.25" x14ac:dyDescent="0.35">
      <c r="B34" s="38" t="s">
        <v>396</v>
      </c>
    </row>
    <row r="35" spans="2:2" ht="23.25" x14ac:dyDescent="0.35">
      <c r="B35" s="38" t="s">
        <v>397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DDE162-EBFF-4451-A81F-2E4ACAC6DAA3}">
  <sheetPr codeName="Sheet8"/>
  <dimension ref="A3:N59"/>
  <sheetViews>
    <sheetView workbookViewId="0"/>
  </sheetViews>
  <sheetFormatPr defaultRowHeight="15" x14ac:dyDescent="0.25"/>
  <cols>
    <col min="1" max="1" width="9.140625" style="1"/>
    <col min="2" max="2" width="15.7109375" style="1" customWidth="1"/>
    <col min="3" max="3" width="26.7109375" style="1" customWidth="1"/>
    <col min="4" max="8" width="9.140625" style="1"/>
    <col min="9" max="9" width="28.140625" style="1" customWidth="1"/>
    <col min="10" max="10" width="9.140625" style="1"/>
    <col min="11" max="11" width="24.28515625" style="1" customWidth="1"/>
    <col min="12" max="16384" width="9.140625" style="1"/>
  </cols>
  <sheetData>
    <row r="3" spans="1:14" x14ac:dyDescent="0.25">
      <c r="C3" s="1" t="s">
        <v>130</v>
      </c>
      <c r="D3" s="1">
        <v>3000</v>
      </c>
      <c r="E3" s="1" t="s">
        <v>84</v>
      </c>
      <c r="I3" s="17" t="s">
        <v>131</v>
      </c>
      <c r="N3" s="1" t="s">
        <v>132</v>
      </c>
    </row>
    <row r="4" spans="1:14" x14ac:dyDescent="0.25">
      <c r="C4" s="1" t="s">
        <v>133</v>
      </c>
      <c r="D4" s="1">
        <v>35</v>
      </c>
      <c r="N4" s="1" t="s">
        <v>134</v>
      </c>
    </row>
    <row r="5" spans="1:14" x14ac:dyDescent="0.25">
      <c r="C5" s="1" t="s">
        <v>135</v>
      </c>
      <c r="D5" s="1">
        <v>288</v>
      </c>
      <c r="F5" s="1">
        <v>5500</v>
      </c>
      <c r="I5" s="1" t="s">
        <v>136</v>
      </c>
      <c r="J5" s="1">
        <v>288</v>
      </c>
      <c r="N5" s="1" t="s">
        <v>137</v>
      </c>
    </row>
    <row r="6" spans="1:14" x14ac:dyDescent="0.25">
      <c r="C6" s="1" t="s">
        <v>138</v>
      </c>
      <c r="D6" s="1">
        <v>60</v>
      </c>
      <c r="F6" s="1">
        <v>60</v>
      </c>
      <c r="I6" s="1" t="s">
        <v>139</v>
      </c>
      <c r="J6" s="1">
        <v>48</v>
      </c>
    </row>
    <row r="7" spans="1:14" x14ac:dyDescent="0.25">
      <c r="C7" s="1" t="s">
        <v>140</v>
      </c>
      <c r="D7" s="1">
        <v>4.8</v>
      </c>
      <c r="F7" s="1">
        <f>F5/F6</f>
        <v>91.666666666666671</v>
      </c>
    </row>
    <row r="8" spans="1:14" x14ac:dyDescent="0.25">
      <c r="I8" s="1" t="s">
        <v>141</v>
      </c>
      <c r="J8" s="18">
        <f>J5/J6</f>
        <v>6</v>
      </c>
      <c r="K8" s="1" t="s">
        <v>142</v>
      </c>
    </row>
    <row r="9" spans="1:14" x14ac:dyDescent="0.25">
      <c r="A9" s="19" t="s">
        <v>143</v>
      </c>
      <c r="B9" s="19" t="s">
        <v>144</v>
      </c>
      <c r="C9" s="20" t="s">
        <v>145</v>
      </c>
      <c r="I9" s="1" t="s">
        <v>146</v>
      </c>
      <c r="N9" s="1" t="s">
        <v>147</v>
      </c>
    </row>
    <row r="10" spans="1:14" x14ac:dyDescent="0.25">
      <c r="A10" s="1" t="s">
        <v>148</v>
      </c>
      <c r="B10" s="1" t="s">
        <v>149</v>
      </c>
      <c r="C10" s="1">
        <v>288</v>
      </c>
      <c r="D10" s="1">
        <f>D4</f>
        <v>35</v>
      </c>
      <c r="F10" s="1">
        <v>35</v>
      </c>
    </row>
    <row r="11" spans="1:14" x14ac:dyDescent="0.25">
      <c r="F11" s="1">
        <v>3000</v>
      </c>
      <c r="G11" s="1">
        <f>F11/F10</f>
        <v>85.714285714285708</v>
      </c>
      <c r="I11" s="1" t="s">
        <v>150</v>
      </c>
      <c r="J11" s="1">
        <v>60</v>
      </c>
    </row>
    <row r="12" spans="1:14" x14ac:dyDescent="0.25">
      <c r="B12" s="1" t="s">
        <v>149</v>
      </c>
      <c r="C12" s="1">
        <v>60</v>
      </c>
      <c r="D12" s="1">
        <v>168</v>
      </c>
      <c r="I12" s="1" t="s">
        <v>139</v>
      </c>
      <c r="J12" s="1">
        <v>48</v>
      </c>
    </row>
    <row r="13" spans="1:14" x14ac:dyDescent="0.25">
      <c r="B13" s="1" t="s">
        <v>151</v>
      </c>
      <c r="C13" s="1">
        <v>288</v>
      </c>
      <c r="D13" s="1">
        <f>D12</f>
        <v>168</v>
      </c>
    </row>
    <row r="14" spans="1:14" x14ac:dyDescent="0.25">
      <c r="I14" s="1" t="s">
        <v>141</v>
      </c>
      <c r="J14" s="18">
        <f>J11/J12</f>
        <v>1.25</v>
      </c>
      <c r="K14" s="1" t="s">
        <v>142</v>
      </c>
    </row>
    <row r="15" spans="1:14" x14ac:dyDescent="0.25">
      <c r="B15" s="1" t="s">
        <v>149</v>
      </c>
      <c r="C15" s="1">
        <v>60</v>
      </c>
      <c r="D15" s="1">
        <v>806.4</v>
      </c>
      <c r="I15" s="1" t="s">
        <v>146</v>
      </c>
    </row>
    <row r="16" spans="1:14" x14ac:dyDescent="0.25">
      <c r="B16" s="1" t="s">
        <v>151</v>
      </c>
      <c r="C16" s="1">
        <v>288</v>
      </c>
      <c r="D16" s="1">
        <f>D15</f>
        <v>806.4</v>
      </c>
    </row>
    <row r="18" spans="2:11" x14ac:dyDescent="0.25">
      <c r="B18" s="1" t="s">
        <v>149</v>
      </c>
      <c r="C18" s="1">
        <v>60</v>
      </c>
      <c r="D18" s="1">
        <v>3870.72</v>
      </c>
      <c r="I18" s="17" t="s">
        <v>152</v>
      </c>
    </row>
    <row r="19" spans="2:11" x14ac:dyDescent="0.25">
      <c r="B19" s="1" t="s">
        <v>151</v>
      </c>
      <c r="C19" s="1">
        <v>288</v>
      </c>
      <c r="D19" s="1">
        <f>D18</f>
        <v>3870.72</v>
      </c>
      <c r="I19" s="1" t="s">
        <v>153</v>
      </c>
    </row>
    <row r="21" spans="2:11" x14ac:dyDescent="0.25">
      <c r="B21" s="1" t="s">
        <v>149</v>
      </c>
      <c r="C21" s="1">
        <v>60</v>
      </c>
      <c r="D21" s="1">
        <v>18579.455999999998</v>
      </c>
      <c r="I21" s="1" t="s">
        <v>154</v>
      </c>
      <c r="J21" s="1">
        <v>42</v>
      </c>
      <c r="K21" s="1" t="s">
        <v>155</v>
      </c>
    </row>
    <row r="22" spans="2:11" x14ac:dyDescent="0.25">
      <c r="B22" s="1" t="s">
        <v>151</v>
      </c>
      <c r="C22" s="1">
        <v>288</v>
      </c>
      <c r="D22" s="1">
        <f>D21</f>
        <v>18579.455999999998</v>
      </c>
      <c r="I22" s="1" t="s">
        <v>156</v>
      </c>
      <c r="J22" s="1">
        <v>4.8</v>
      </c>
    </row>
    <row r="24" spans="2:11" x14ac:dyDescent="0.25">
      <c r="B24" s="1" t="s">
        <v>149</v>
      </c>
      <c r="C24" s="1">
        <v>60</v>
      </c>
      <c r="D24" s="1">
        <v>89181.388799999986</v>
      </c>
      <c r="I24" s="1" t="s">
        <v>154</v>
      </c>
      <c r="J24" s="18">
        <f>J21/J22</f>
        <v>8.75</v>
      </c>
      <c r="K24" s="1" t="s">
        <v>157</v>
      </c>
    </row>
    <row r="25" spans="2:11" x14ac:dyDescent="0.25">
      <c r="B25" s="1" t="s">
        <v>151</v>
      </c>
      <c r="C25" s="1">
        <v>288</v>
      </c>
      <c r="D25" s="1">
        <f>D24</f>
        <v>89181.388799999986</v>
      </c>
    </row>
    <row r="26" spans="2:11" x14ac:dyDescent="0.25">
      <c r="I26" s="17" t="s">
        <v>158</v>
      </c>
    </row>
    <row r="27" spans="2:11" x14ac:dyDescent="0.25">
      <c r="B27" s="1" t="s">
        <v>149</v>
      </c>
      <c r="C27" s="1">
        <v>60</v>
      </c>
      <c r="D27" s="1">
        <v>428070.66623999993</v>
      </c>
      <c r="I27" s="1" t="s">
        <v>159</v>
      </c>
      <c r="J27" s="1">
        <v>22</v>
      </c>
      <c r="K27" s="1" t="s">
        <v>160</v>
      </c>
    </row>
    <row r="28" spans="2:11" x14ac:dyDescent="0.25">
      <c r="B28" s="1" t="s">
        <v>151</v>
      </c>
      <c r="C28" s="1">
        <v>288</v>
      </c>
      <c r="D28" s="1">
        <f>D27</f>
        <v>428070.66623999993</v>
      </c>
      <c r="J28" s="1">
        <v>2.15</v>
      </c>
      <c r="K28" s="1" t="s">
        <v>157</v>
      </c>
    </row>
    <row r="29" spans="2:11" x14ac:dyDescent="0.25">
      <c r="I29" s="1" t="s">
        <v>161</v>
      </c>
      <c r="J29" s="1">
        <v>0.9</v>
      </c>
    </row>
    <row r="30" spans="2:11" x14ac:dyDescent="0.25">
      <c r="B30" s="1" t="s">
        <v>149</v>
      </c>
      <c r="C30" s="1">
        <v>60</v>
      </c>
      <c r="D30" s="1">
        <v>2054739.1979519995</v>
      </c>
      <c r="I30" s="1" t="s">
        <v>162</v>
      </c>
      <c r="J30" s="1">
        <v>13</v>
      </c>
    </row>
    <row r="31" spans="2:11" x14ac:dyDescent="0.25">
      <c r="B31" s="1" t="s">
        <v>151</v>
      </c>
      <c r="C31" s="1">
        <v>288</v>
      </c>
      <c r="D31" s="1">
        <f>D30</f>
        <v>2054739.1979519995</v>
      </c>
      <c r="I31" s="1" t="s">
        <v>163</v>
      </c>
      <c r="J31" s="1">
        <f>D4/80</f>
        <v>0.4375</v>
      </c>
    </row>
    <row r="33" spans="2:11" x14ac:dyDescent="0.25">
      <c r="I33" s="21" t="s">
        <v>164</v>
      </c>
      <c r="J33" s="21">
        <v>42</v>
      </c>
      <c r="K33" s="21" t="s">
        <v>160</v>
      </c>
    </row>
    <row r="34" spans="2:11" x14ac:dyDescent="0.25">
      <c r="I34" s="21" t="s">
        <v>165</v>
      </c>
      <c r="J34" s="21">
        <v>4.1100000000000003</v>
      </c>
      <c r="K34" s="21" t="s">
        <v>157</v>
      </c>
    </row>
    <row r="35" spans="2:11" x14ac:dyDescent="0.25">
      <c r="I35" s="21"/>
      <c r="J35" s="21">
        <v>3.03</v>
      </c>
      <c r="K35" s="21" t="s">
        <v>166</v>
      </c>
    </row>
    <row r="36" spans="2:11" x14ac:dyDescent="0.25">
      <c r="B36" s="1" t="s">
        <v>167</v>
      </c>
    </row>
    <row r="37" spans="2:11" x14ac:dyDescent="0.25">
      <c r="B37" s="1" t="s">
        <v>168</v>
      </c>
    </row>
    <row r="38" spans="2:11" x14ac:dyDescent="0.25">
      <c r="B38" s="1" t="s">
        <v>169</v>
      </c>
    </row>
    <row r="44" spans="2:11" ht="15.75" thickBot="1" x14ac:dyDescent="0.3"/>
    <row r="45" spans="2:11" ht="52.5" thickBot="1" x14ac:dyDescent="0.3">
      <c r="B45" s="22" t="s">
        <v>170</v>
      </c>
      <c r="C45" s="22" t="s">
        <v>171</v>
      </c>
      <c r="D45" s="22" t="s">
        <v>172</v>
      </c>
      <c r="E45" s="23"/>
      <c r="F45" s="22" t="s">
        <v>172</v>
      </c>
      <c r="G45" s="22" t="s">
        <v>170</v>
      </c>
    </row>
    <row r="46" spans="2:11" ht="35.25" thickBot="1" x14ac:dyDescent="0.3">
      <c r="B46" s="24" t="s">
        <v>173</v>
      </c>
      <c r="C46" s="24" t="s">
        <v>174</v>
      </c>
      <c r="D46" s="24" t="s">
        <v>175</v>
      </c>
      <c r="E46" s="25"/>
      <c r="F46" s="24" t="s">
        <v>176</v>
      </c>
      <c r="G46" s="24" t="s">
        <v>177</v>
      </c>
    </row>
    <row r="47" spans="2:11" ht="35.25" thickBot="1" x14ac:dyDescent="0.3">
      <c r="B47" s="24" t="s">
        <v>178</v>
      </c>
      <c r="C47" s="24" t="s">
        <v>179</v>
      </c>
      <c r="D47" s="24" t="s">
        <v>180</v>
      </c>
      <c r="E47" s="25"/>
      <c r="F47" s="24" t="s">
        <v>181</v>
      </c>
      <c r="G47" s="24" t="s">
        <v>182</v>
      </c>
    </row>
    <row r="48" spans="2:11" ht="35.25" thickBot="1" x14ac:dyDescent="0.3">
      <c r="B48" s="24" t="s">
        <v>183</v>
      </c>
      <c r="C48" s="24" t="s">
        <v>184</v>
      </c>
      <c r="D48" s="24" t="s">
        <v>185</v>
      </c>
      <c r="E48" s="25"/>
      <c r="F48" s="24" t="s">
        <v>186</v>
      </c>
      <c r="G48" s="24" t="s">
        <v>187</v>
      </c>
    </row>
    <row r="49" spans="2:7" ht="35.25" thickBot="1" x14ac:dyDescent="0.3">
      <c r="B49" s="24" t="s">
        <v>188</v>
      </c>
      <c r="C49" s="24" t="s">
        <v>189</v>
      </c>
      <c r="D49" s="24" t="s">
        <v>190</v>
      </c>
      <c r="E49" s="25"/>
      <c r="F49" s="24" t="s">
        <v>191</v>
      </c>
      <c r="G49" s="24" t="s">
        <v>192</v>
      </c>
    </row>
    <row r="50" spans="2:7" ht="35.25" thickBot="1" x14ac:dyDescent="0.3">
      <c r="B50" s="24" t="s">
        <v>193</v>
      </c>
      <c r="C50" s="24" t="s">
        <v>194</v>
      </c>
      <c r="D50" s="24" t="s">
        <v>195</v>
      </c>
      <c r="E50" s="25"/>
      <c r="F50" s="24" t="s">
        <v>196</v>
      </c>
      <c r="G50" s="24" t="s">
        <v>197</v>
      </c>
    </row>
    <row r="51" spans="2:7" ht="35.25" thickBot="1" x14ac:dyDescent="0.3">
      <c r="B51" s="24" t="s">
        <v>198</v>
      </c>
      <c r="C51" s="24" t="s">
        <v>199</v>
      </c>
      <c r="D51" s="24" t="s">
        <v>200</v>
      </c>
      <c r="E51" s="25"/>
      <c r="F51" s="24" t="s">
        <v>201</v>
      </c>
      <c r="G51" s="24" t="s">
        <v>202</v>
      </c>
    </row>
    <row r="52" spans="2:7" ht="35.25" thickBot="1" x14ac:dyDescent="0.3">
      <c r="B52" s="24" t="s">
        <v>203</v>
      </c>
      <c r="C52" s="24" t="s">
        <v>204</v>
      </c>
      <c r="D52" s="24" t="s">
        <v>205</v>
      </c>
      <c r="E52" s="25"/>
      <c r="F52" s="24" t="s">
        <v>206</v>
      </c>
      <c r="G52" s="24" t="s">
        <v>207</v>
      </c>
    </row>
    <row r="53" spans="2:7" ht="35.25" thickBot="1" x14ac:dyDescent="0.3">
      <c r="B53" s="24" t="s">
        <v>208</v>
      </c>
      <c r="C53" s="24" t="s">
        <v>209</v>
      </c>
      <c r="D53" s="24" t="s">
        <v>210</v>
      </c>
      <c r="E53" s="25"/>
      <c r="F53" s="24" t="s">
        <v>211</v>
      </c>
      <c r="G53" s="24" t="s">
        <v>212</v>
      </c>
    </row>
    <row r="54" spans="2:7" ht="35.25" thickBot="1" x14ac:dyDescent="0.3">
      <c r="B54" s="24" t="s">
        <v>213</v>
      </c>
      <c r="C54" s="24" t="s">
        <v>214</v>
      </c>
      <c r="D54" s="24" t="s">
        <v>215</v>
      </c>
      <c r="E54" s="25"/>
      <c r="F54" s="24" t="s">
        <v>216</v>
      </c>
      <c r="G54" s="24" t="s">
        <v>217</v>
      </c>
    </row>
    <row r="55" spans="2:7" ht="35.25" thickBot="1" x14ac:dyDescent="0.3">
      <c r="B55" s="24" t="s">
        <v>218</v>
      </c>
      <c r="C55" s="24" t="s">
        <v>219</v>
      </c>
      <c r="D55" s="24" t="s">
        <v>220</v>
      </c>
      <c r="E55" s="25"/>
      <c r="F55" s="24" t="s">
        <v>221</v>
      </c>
      <c r="G55" s="24" t="s">
        <v>222</v>
      </c>
    </row>
    <row r="56" spans="2:7" ht="35.25" thickBot="1" x14ac:dyDescent="0.3">
      <c r="B56" s="24" t="s">
        <v>223</v>
      </c>
      <c r="C56" s="24" t="s">
        <v>224</v>
      </c>
      <c r="D56" s="24" t="s">
        <v>225</v>
      </c>
      <c r="E56" s="25"/>
      <c r="F56" s="24" t="s">
        <v>226</v>
      </c>
      <c r="G56" s="24" t="s">
        <v>227</v>
      </c>
    </row>
    <row r="57" spans="2:7" ht="35.25" thickBot="1" x14ac:dyDescent="0.3">
      <c r="B57" s="24" t="s">
        <v>228</v>
      </c>
      <c r="C57" s="24" t="s">
        <v>229</v>
      </c>
      <c r="D57" s="24" t="s">
        <v>230</v>
      </c>
      <c r="E57" s="25"/>
      <c r="F57" s="24" t="s">
        <v>231</v>
      </c>
      <c r="G57" s="24" t="s">
        <v>232</v>
      </c>
    </row>
    <row r="58" spans="2:7" ht="35.25" thickBot="1" x14ac:dyDescent="0.3">
      <c r="B58" s="24" t="s">
        <v>233</v>
      </c>
      <c r="C58" s="24" t="s">
        <v>234</v>
      </c>
      <c r="D58" s="24" t="s">
        <v>235</v>
      </c>
      <c r="E58" s="25"/>
      <c r="F58" s="24" t="s">
        <v>236</v>
      </c>
      <c r="G58" s="24" t="s">
        <v>237</v>
      </c>
    </row>
    <row r="59" spans="2:7" ht="35.25" thickBot="1" x14ac:dyDescent="0.3">
      <c r="B59" s="24" t="s">
        <v>238</v>
      </c>
      <c r="C59" s="24" t="s">
        <v>239</v>
      </c>
      <c r="D59" s="24" t="s">
        <v>240</v>
      </c>
      <c r="E59" s="25"/>
      <c r="F59" s="24" t="s">
        <v>241</v>
      </c>
      <c r="G59" s="24" t="s">
        <v>242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6BF6AB-4966-4E4B-962F-5E76DDB86835}">
  <sheetPr codeName="Sheet9"/>
  <dimension ref="A2:G58"/>
  <sheetViews>
    <sheetView workbookViewId="0">
      <pane ySplit="6" topLeftCell="A7" activePane="bottomLeft" state="frozen"/>
      <selection activeCell="A2" sqref="A2"/>
      <selection pane="bottomLeft" activeCell="A29" sqref="A29"/>
    </sheetView>
  </sheetViews>
  <sheetFormatPr defaultColWidth="8.7109375" defaultRowHeight="15" x14ac:dyDescent="0.25"/>
  <cols>
    <col min="1" max="1" width="8.7109375" style="1"/>
    <col min="2" max="2" width="68.7109375" style="1" customWidth="1"/>
    <col min="3" max="3" width="12.85546875" style="1" customWidth="1"/>
    <col min="4" max="4" width="9.140625" style="1" customWidth="1"/>
    <col min="5" max="16384" width="8.7109375" style="1"/>
  </cols>
  <sheetData>
    <row r="2" spans="1:4" ht="27" x14ac:dyDescent="0.35">
      <c r="B2" s="41"/>
    </row>
    <row r="3" spans="1:4" ht="27" x14ac:dyDescent="0.35">
      <c r="B3" s="5" t="s">
        <v>9</v>
      </c>
    </row>
    <row r="5" spans="1:4" x14ac:dyDescent="0.25">
      <c r="B5" s="17" t="s">
        <v>313</v>
      </c>
    </row>
    <row r="6" spans="1:4" x14ac:dyDescent="0.25">
      <c r="B6" s="42" t="s">
        <v>314</v>
      </c>
      <c r="C6" s="43" t="s">
        <v>315</v>
      </c>
    </row>
    <row r="7" spans="1:4" x14ac:dyDescent="0.25">
      <c r="A7" s="1">
        <v>1</v>
      </c>
      <c r="B7" s="17" t="s">
        <v>316</v>
      </c>
      <c r="C7" s="30"/>
    </row>
    <row r="8" spans="1:4" x14ac:dyDescent="0.25">
      <c r="B8" s="1" t="s">
        <v>317</v>
      </c>
      <c r="C8" s="43">
        <v>24</v>
      </c>
    </row>
    <row r="9" spans="1:4" x14ac:dyDescent="0.25">
      <c r="B9" s="1" t="s">
        <v>318</v>
      </c>
      <c r="C9" s="43">
        <v>600</v>
      </c>
    </row>
    <row r="10" spans="1:4" x14ac:dyDescent="0.25">
      <c r="B10" s="1" t="s">
        <v>319</v>
      </c>
      <c r="C10" s="44">
        <f>C9/C8</f>
        <v>25</v>
      </c>
    </row>
    <row r="11" spans="1:4" x14ac:dyDescent="0.25">
      <c r="C11" s="30"/>
    </row>
    <row r="12" spans="1:4" x14ac:dyDescent="0.25">
      <c r="A12" s="1">
        <v>2</v>
      </c>
      <c r="B12" s="17" t="s">
        <v>320</v>
      </c>
      <c r="C12" s="30"/>
    </row>
    <row r="13" spans="1:4" x14ac:dyDescent="0.25">
      <c r="B13" s="1" t="s">
        <v>321</v>
      </c>
      <c r="C13" s="45">
        <v>0.81</v>
      </c>
      <c r="D13" s="1">
        <v>81</v>
      </c>
    </row>
    <row r="14" spans="1:4" x14ac:dyDescent="0.25">
      <c r="B14" s="1" t="s">
        <v>317</v>
      </c>
      <c r="C14" s="30">
        <f>C8</f>
        <v>24</v>
      </c>
    </row>
    <row r="15" spans="1:4" x14ac:dyDescent="0.25">
      <c r="B15" s="1" t="s">
        <v>318</v>
      </c>
      <c r="C15" s="46">
        <f>C9*C13</f>
        <v>486.00000000000006</v>
      </c>
    </row>
    <row r="16" spans="1:4" x14ac:dyDescent="0.25">
      <c r="B16" s="1" t="s">
        <v>319</v>
      </c>
      <c r="C16" s="44">
        <f>C15/C14</f>
        <v>20.250000000000004</v>
      </c>
    </row>
    <row r="17" spans="1:7" x14ac:dyDescent="0.25">
      <c r="C17" s="30"/>
    </row>
    <row r="18" spans="1:7" x14ac:dyDescent="0.25">
      <c r="A18" s="1">
        <v>3</v>
      </c>
      <c r="B18" s="17" t="s">
        <v>322</v>
      </c>
      <c r="C18" s="30"/>
    </row>
    <row r="19" spans="1:7" x14ac:dyDescent="0.25">
      <c r="B19" s="1" t="s">
        <v>317</v>
      </c>
      <c r="C19" s="30">
        <f>C14</f>
        <v>24</v>
      </c>
    </row>
    <row r="20" spans="1:7" x14ac:dyDescent="0.25">
      <c r="B20" s="1" t="s">
        <v>318</v>
      </c>
      <c r="C20" s="46">
        <f t="shared" ref="C20:C21" si="0">C15</f>
        <v>486.00000000000006</v>
      </c>
    </row>
    <row r="21" spans="1:7" x14ac:dyDescent="0.25">
      <c r="B21" s="1" t="s">
        <v>319</v>
      </c>
      <c r="C21" s="44">
        <f t="shared" si="0"/>
        <v>20.250000000000004</v>
      </c>
    </row>
    <row r="22" spans="1:7" x14ac:dyDescent="0.25">
      <c r="C22" s="30"/>
    </row>
    <row r="23" spans="1:7" x14ac:dyDescent="0.25">
      <c r="A23" s="1">
        <v>4</v>
      </c>
      <c r="B23" s="17" t="s">
        <v>323</v>
      </c>
      <c r="C23" s="33" t="s">
        <v>317</v>
      </c>
      <c r="D23" s="33" t="s">
        <v>318</v>
      </c>
      <c r="E23" s="33" t="s">
        <v>319</v>
      </c>
    </row>
    <row r="24" spans="1:7" x14ac:dyDescent="0.25">
      <c r="B24" s="1" t="s">
        <v>324</v>
      </c>
      <c r="C24" s="30">
        <f>C19</f>
        <v>24</v>
      </c>
      <c r="D24" s="46">
        <f>C20/4</f>
        <v>121.50000000000001</v>
      </c>
      <c r="E24" s="44">
        <f>C21/4</f>
        <v>5.0625000000000009</v>
      </c>
    </row>
    <row r="25" spans="1:7" x14ac:dyDescent="0.25">
      <c r="B25" s="1" t="s">
        <v>325</v>
      </c>
      <c r="C25" s="30">
        <f>C24</f>
        <v>24</v>
      </c>
      <c r="D25" s="46">
        <f>D24</f>
        <v>121.50000000000001</v>
      </c>
      <c r="E25" s="44">
        <f>E24</f>
        <v>5.0625000000000009</v>
      </c>
    </row>
    <row r="26" spans="1:7" x14ac:dyDescent="0.25">
      <c r="B26" s="1" t="s">
        <v>326</v>
      </c>
      <c r="C26" s="30">
        <f t="shared" ref="C26:E27" si="1">C25</f>
        <v>24</v>
      </c>
      <c r="D26" s="46">
        <f t="shared" si="1"/>
        <v>121.50000000000001</v>
      </c>
      <c r="E26" s="44">
        <f t="shared" si="1"/>
        <v>5.0625000000000009</v>
      </c>
    </row>
    <row r="27" spans="1:7" x14ac:dyDescent="0.25">
      <c r="B27" s="1" t="s">
        <v>327</v>
      </c>
      <c r="C27" s="30">
        <f t="shared" si="1"/>
        <v>24</v>
      </c>
      <c r="D27" s="46">
        <f t="shared" si="1"/>
        <v>121.50000000000001</v>
      </c>
      <c r="E27" s="44">
        <f t="shared" si="1"/>
        <v>5.0625000000000009</v>
      </c>
    </row>
    <row r="28" spans="1:7" x14ac:dyDescent="0.25">
      <c r="C28" s="30"/>
    </row>
    <row r="29" spans="1:7" x14ac:dyDescent="0.25">
      <c r="B29" s="47" t="s">
        <v>328</v>
      </c>
      <c r="C29" s="30"/>
      <c r="G29" s="17"/>
    </row>
    <row r="30" spans="1:7" x14ac:dyDescent="0.25">
      <c r="A30" s="1">
        <v>5</v>
      </c>
      <c r="B30" s="19" t="s">
        <v>329</v>
      </c>
      <c r="C30" s="30"/>
    </row>
    <row r="31" spans="1:7" x14ac:dyDescent="0.25">
      <c r="B31" s="19" t="s">
        <v>330</v>
      </c>
      <c r="C31" s="45">
        <v>0.9</v>
      </c>
    </row>
    <row r="32" spans="1:7" x14ac:dyDescent="0.25">
      <c r="B32" s="19" t="s">
        <v>331</v>
      </c>
      <c r="C32" s="43">
        <v>11.5</v>
      </c>
      <c r="D32" s="46">
        <f>D24+D25+D26</f>
        <v>364.50000000000006</v>
      </c>
      <c r="E32" s="44">
        <f>E24+E25+E26</f>
        <v>15.187500000000004</v>
      </c>
    </row>
    <row r="33" spans="1:5" x14ac:dyDescent="0.25">
      <c r="B33" s="48" t="s">
        <v>332</v>
      </c>
      <c r="C33" s="33" t="s">
        <v>317</v>
      </c>
      <c r="D33" s="33" t="s">
        <v>318</v>
      </c>
      <c r="E33" s="33" t="s">
        <v>319</v>
      </c>
    </row>
    <row r="34" spans="1:5" x14ac:dyDescent="0.25">
      <c r="B34" s="19" t="s">
        <v>324</v>
      </c>
      <c r="C34" s="30">
        <f>C32</f>
        <v>11.5</v>
      </c>
      <c r="D34" s="46">
        <f>C31*(D24+D25+D26)</f>
        <v>328.05000000000007</v>
      </c>
      <c r="E34" s="44">
        <f>D34/C34</f>
        <v>28.526086956521745</v>
      </c>
    </row>
    <row r="35" spans="1:5" x14ac:dyDescent="0.25">
      <c r="B35" s="19"/>
      <c r="C35" s="30"/>
      <c r="D35" s="46"/>
      <c r="E35" s="44"/>
    </row>
    <row r="36" spans="1:5" x14ac:dyDescent="0.25">
      <c r="B36" s="19" t="s">
        <v>333</v>
      </c>
    </row>
    <row r="37" spans="1:5" x14ac:dyDescent="0.25">
      <c r="B37" s="19" t="s">
        <v>334</v>
      </c>
      <c r="C37" s="45">
        <v>0.9</v>
      </c>
    </row>
    <row r="38" spans="1:5" x14ac:dyDescent="0.25">
      <c r="B38" s="48" t="s">
        <v>332</v>
      </c>
      <c r="C38" s="33" t="s">
        <v>317</v>
      </c>
      <c r="D38" s="33" t="s">
        <v>318</v>
      </c>
      <c r="E38" s="33" t="s">
        <v>319</v>
      </c>
    </row>
    <row r="39" spans="1:5" x14ac:dyDescent="0.25">
      <c r="B39" s="19" t="s">
        <v>335</v>
      </c>
      <c r="C39" s="1">
        <f>C34</f>
        <v>11.5</v>
      </c>
      <c r="D39" s="46">
        <f>D34*C37</f>
        <v>295.24500000000006</v>
      </c>
      <c r="E39" s="44">
        <f>D39/C39</f>
        <v>25.673478260869569</v>
      </c>
    </row>
    <row r="41" spans="1:5" x14ac:dyDescent="0.25">
      <c r="B41" s="47" t="s">
        <v>336</v>
      </c>
    </row>
    <row r="42" spans="1:5" x14ac:dyDescent="0.25">
      <c r="A42" s="1">
        <v>7</v>
      </c>
      <c r="B42" s="49" t="s">
        <v>337</v>
      </c>
      <c r="C42" s="30"/>
    </row>
    <row r="43" spans="1:5" x14ac:dyDescent="0.25">
      <c r="B43" s="49" t="s">
        <v>330</v>
      </c>
      <c r="C43" s="45">
        <v>0.9</v>
      </c>
    </row>
    <row r="44" spans="1:5" x14ac:dyDescent="0.25">
      <c r="B44" s="49" t="s">
        <v>331</v>
      </c>
      <c r="C44" s="43">
        <v>12</v>
      </c>
      <c r="D44" s="46">
        <f>D27</f>
        <v>121.50000000000001</v>
      </c>
      <c r="E44" s="44">
        <f>E27</f>
        <v>5.0625000000000009</v>
      </c>
    </row>
    <row r="45" spans="1:5" x14ac:dyDescent="0.25">
      <c r="B45" s="50" t="s">
        <v>332</v>
      </c>
      <c r="C45" s="33" t="s">
        <v>317</v>
      </c>
      <c r="D45" s="33" t="s">
        <v>318</v>
      </c>
      <c r="E45" s="33" t="s">
        <v>319</v>
      </c>
    </row>
    <row r="46" spans="1:5" x14ac:dyDescent="0.25">
      <c r="B46" s="49" t="s">
        <v>324</v>
      </c>
      <c r="C46" s="30">
        <f>C44</f>
        <v>12</v>
      </c>
      <c r="D46" s="46">
        <f>C43*D44</f>
        <v>109.35000000000001</v>
      </c>
      <c r="E46" s="44">
        <f>D46/C46</f>
        <v>9.1125000000000007</v>
      </c>
    </row>
    <row r="47" spans="1:5" x14ac:dyDescent="0.25">
      <c r="B47" s="49"/>
    </row>
    <row r="48" spans="1:5" x14ac:dyDescent="0.25">
      <c r="A48" s="1">
        <v>8</v>
      </c>
      <c r="B48" s="50" t="s">
        <v>338</v>
      </c>
      <c r="C48" s="1">
        <f>C46</f>
        <v>12</v>
      </c>
      <c r="D48" s="46">
        <f t="shared" ref="D48:E48" si="2">D46</f>
        <v>109.35000000000001</v>
      </c>
      <c r="E48" s="44">
        <f t="shared" si="2"/>
        <v>9.1125000000000007</v>
      </c>
    </row>
    <row r="50" spans="2:5" x14ac:dyDescent="0.25">
      <c r="B50" s="17" t="s">
        <v>339</v>
      </c>
    </row>
    <row r="51" spans="2:5" x14ac:dyDescent="0.25">
      <c r="B51" s="17" t="s">
        <v>340</v>
      </c>
      <c r="C51" s="33" t="s">
        <v>317</v>
      </c>
      <c r="D51" s="33" t="s">
        <v>318</v>
      </c>
      <c r="E51" s="33" t="s">
        <v>319</v>
      </c>
    </row>
    <row r="52" spans="2:5" x14ac:dyDescent="0.25">
      <c r="C52" s="1">
        <f>C48</f>
        <v>12</v>
      </c>
      <c r="D52" s="46">
        <f>D48</f>
        <v>109.35000000000001</v>
      </c>
      <c r="E52" s="44">
        <f>E48</f>
        <v>9.1125000000000007</v>
      </c>
    </row>
    <row r="53" spans="2:5" x14ac:dyDescent="0.25">
      <c r="B53" s="1" t="s">
        <v>341</v>
      </c>
      <c r="C53" s="1">
        <v>0</v>
      </c>
    </row>
    <row r="54" spans="2:5" x14ac:dyDescent="0.25">
      <c r="B54" s="1" t="s">
        <v>342</v>
      </c>
    </row>
    <row r="55" spans="2:5" x14ac:dyDescent="0.25">
      <c r="B55" s="1" t="s">
        <v>343</v>
      </c>
    </row>
    <row r="57" spans="2:5" x14ac:dyDescent="0.25">
      <c r="B57" s="17" t="s">
        <v>344</v>
      </c>
      <c r="C57" s="46">
        <f>D39+D46</f>
        <v>404.59500000000008</v>
      </c>
      <c r="D57" s="1" t="s">
        <v>318</v>
      </c>
    </row>
    <row r="58" spans="2:5" x14ac:dyDescent="0.25">
      <c r="B58" s="17" t="s">
        <v>345</v>
      </c>
      <c r="C58" s="51">
        <f>C57/C9</f>
        <v>0.67432500000000017</v>
      </c>
    </row>
  </sheetData>
  <conditionalFormatting sqref="C33:E33">
    <cfRule type="duplicateValues" dxfId="3" priority="4"/>
  </conditionalFormatting>
  <conditionalFormatting sqref="C38:E38">
    <cfRule type="duplicateValues" dxfId="2" priority="3"/>
  </conditionalFormatting>
  <conditionalFormatting sqref="C45:E45">
    <cfRule type="duplicateValues" dxfId="1" priority="2"/>
  </conditionalFormatting>
  <conditionalFormatting sqref="C51:E51">
    <cfRule type="duplicateValues" dxfId="0" priority="1"/>
  </conditionalFormatting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CONTENTS</vt:lpstr>
      <vt:lpstr>A-MACH-B-AC</vt:lpstr>
      <vt:lpstr>A-MACH-B-AC DESC</vt:lpstr>
      <vt:lpstr>A-MACH-B-DC</vt:lpstr>
      <vt:lpstr>A-MACH-B-EV</vt:lpstr>
      <vt:lpstr>AMACH-AG</vt:lpstr>
      <vt:lpstr>A-MACH-FS</vt:lpstr>
      <vt:lpstr>TOOLS - GEAR CALCULATOR</vt:lpstr>
      <vt:lpstr>TOOLS - ENERGY CALCULATOR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SSFC</dc:creator>
  <cp:lastModifiedBy>Jason Allen</cp:lastModifiedBy>
  <cp:lastPrinted>2024-02-11T04:07:23Z</cp:lastPrinted>
  <dcterms:created xsi:type="dcterms:W3CDTF">2015-06-05T18:17:20Z</dcterms:created>
  <dcterms:modified xsi:type="dcterms:W3CDTF">2024-05-07T15:00:06Z</dcterms:modified>
</cp:coreProperties>
</file>